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activeTab="1"/>
  </bookViews>
  <sheets>
    <sheet name="bacteria" sheetId="1" r:id="rId1"/>
    <sheet name="H2O Qual" sheetId="2" r:id="rId2"/>
    <sheet name="Tributary H20" sheetId="4" r:id="rId3"/>
  </sheets>
  <definedNames>
    <definedName name="_xlnm.Print_Area" localSheetId="1">'H2O Qual'!$A$1:$X$207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2" l="1"/>
  <c r="N5" i="2"/>
  <c r="M27" i="2"/>
  <c r="M54" i="2"/>
  <c r="N30" i="2"/>
  <c r="N29" i="2"/>
  <c r="N3" i="2"/>
  <c r="N59" i="2"/>
  <c r="N4" i="2"/>
  <c r="N96" i="2"/>
  <c r="N92" i="2"/>
  <c r="N90" i="2"/>
  <c r="N109" i="2"/>
  <c r="N143" i="2"/>
  <c r="N142" i="2"/>
  <c r="N114" i="2"/>
  <c r="N113" i="2"/>
  <c r="N88" i="2"/>
  <c r="N148" i="2"/>
  <c r="N89" i="2"/>
  <c r="S55" i="2"/>
  <c r="S54" i="2"/>
  <c r="S149" i="2"/>
  <c r="S143" i="2"/>
  <c r="S142" i="2"/>
  <c r="S114" i="2"/>
  <c r="S113" i="2"/>
  <c r="S89" i="2"/>
  <c r="S101" i="2"/>
  <c r="S97" i="2"/>
  <c r="S110" i="2"/>
  <c r="S109" i="2"/>
  <c r="S94" i="2"/>
  <c r="S92" i="2"/>
  <c r="S95" i="2"/>
  <c r="S93" i="2"/>
  <c r="S88" i="2"/>
  <c r="S60" i="2"/>
  <c r="S30" i="2"/>
  <c r="S29" i="2"/>
  <c r="S4" i="2"/>
  <c r="S17" i="2"/>
  <c r="S12" i="2"/>
  <c r="S28" i="2"/>
  <c r="S27" i="2"/>
  <c r="S9" i="2"/>
  <c r="S7" i="2"/>
  <c r="S10" i="2"/>
  <c r="S8" i="2"/>
  <c r="S3" i="2"/>
</calcChain>
</file>

<file path=xl/sharedStrings.xml><?xml version="1.0" encoding="utf-8"?>
<sst xmlns="http://schemas.openxmlformats.org/spreadsheetml/2006/main" count="1024" uniqueCount="304">
  <si>
    <t>Site</t>
  </si>
  <si>
    <t>Tot Col.</t>
  </si>
  <si>
    <t>Fecal Col</t>
  </si>
  <si>
    <t>Fecal Strp</t>
  </si>
  <si>
    <t>&lt;1</t>
  </si>
  <si>
    <t>27?</t>
  </si>
  <si>
    <t>44?</t>
  </si>
  <si>
    <t>15?</t>
  </si>
  <si>
    <t>197?</t>
  </si>
  <si>
    <t>Tot Coliform</t>
  </si>
  <si>
    <t>Fecal Coliform</t>
  </si>
  <si>
    <t>Fecal Streptococcus</t>
  </si>
  <si>
    <t>&lt;10</t>
  </si>
  <si>
    <t xml:space="preserve"> </t>
  </si>
  <si>
    <t>Mat</t>
  </si>
  <si>
    <t>Mat=Confluent growth of coliform bacteria</t>
  </si>
  <si>
    <t>no. of colonies / 100 ml</t>
  </si>
  <si>
    <t>Outlet (Pottersville above bridge)</t>
  </si>
  <si>
    <t>Sand Point (East of Brill Isl.)</t>
  </si>
  <si>
    <t>WOL Island (east side of island at outflow pipe of water treatment plant)</t>
  </si>
  <si>
    <t>test site descriptions above are old definitions</t>
  </si>
  <si>
    <t>WOL Ranch 1</t>
  </si>
  <si>
    <t>WOL ranch 2 (S of Brill Isl.)</t>
  </si>
  <si>
    <t xml:space="preserve"> 8/29/2000</t>
  </si>
  <si>
    <t xml:space="preserve"> 8/28/2001</t>
  </si>
  <si>
    <t>Lockwood Bay</t>
  </si>
  <si>
    <t>16?</t>
  </si>
  <si>
    <t>2?</t>
  </si>
  <si>
    <t>32?</t>
  </si>
  <si>
    <t>0?</t>
  </si>
  <si>
    <t>17?</t>
  </si>
  <si>
    <t>? Indicates large numbers of non-target bacteria / counts with high backgound</t>
  </si>
  <si>
    <t>24?</t>
  </si>
  <si>
    <t>19?</t>
  </si>
  <si>
    <t>5?</t>
  </si>
  <si>
    <t>Other, location uncertain</t>
  </si>
  <si>
    <t>Tobia</t>
  </si>
  <si>
    <t>Outfall @ Zanderses</t>
  </si>
  <si>
    <t>Outfall at red roof bldg</t>
  </si>
  <si>
    <t>SOUTH BASIN</t>
  </si>
  <si>
    <t>MIDDLE SECTION</t>
  </si>
  <si>
    <t>NORTH BASIN</t>
  </si>
  <si>
    <t xml:space="preserve">Note,  test results from 1980 tO 1992 are also available </t>
  </si>
  <si>
    <t>Blue Skys Assoc (East side of lake)</t>
  </si>
  <si>
    <t>Son Rise ( 250 N of yellow camp west side of lake)</t>
  </si>
  <si>
    <t>Mill Brook outlet / Adirondack Lodges , east side of lake)</t>
  </si>
  <si>
    <t>Culvert @ Adirondack Lodges (east side of lake)</t>
  </si>
  <si>
    <t>N/O Johnson Rd Bridge (east side of lake)</t>
  </si>
  <si>
    <t>Log camp  (camp  on point SW of Adirondack east side of lake)</t>
  </si>
  <si>
    <t>Stone Boat House  ( N of Adirondack east side of lake)</t>
  </si>
  <si>
    <t>Thurman Pond Brook (wast side of lake)</t>
  </si>
  <si>
    <t>Narrows Rest  ( 300 ft east of shore, 100 ft NE of former camp Idylwold, west side of lake)</t>
  </si>
  <si>
    <r>
      <t xml:space="preserve">Golf </t>
    </r>
    <r>
      <rPr>
        <b/>
        <u/>
        <sz val="11"/>
        <color theme="1"/>
        <rFont val="Calibri"/>
        <family val="2"/>
        <scheme val="minor"/>
      </rPr>
      <t>Course</t>
    </r>
    <r>
      <rPr>
        <u/>
        <sz val="11"/>
        <color theme="1"/>
        <rFont val="Calibri"/>
        <family val="2"/>
        <scheme val="minor"/>
      </rPr>
      <t xml:space="preserve"> point- (bay south of Three Bears east side of lake)</t>
    </r>
  </si>
  <si>
    <t>Outfall at Redwing (east side of lake , Sucker Brook?)</t>
  </si>
  <si>
    <t>Whitney Bay Beach  ( south of former Camp Idylwold, west side of lake)</t>
  </si>
  <si>
    <t>Whitney Bay So.  (at Thurman Pond Outlet, west side of lake)</t>
  </si>
  <si>
    <t>Terra Alta, 300 ft east of playground, west side of lake)</t>
  </si>
  <si>
    <t>Marina Entrance (west side of lake)</t>
  </si>
  <si>
    <t>Horseshoe Pond Brook (west side of lake)</t>
  </si>
  <si>
    <t>Fowler Ave Beach  (100 ft east of beach, west side of lake)</t>
  </si>
  <si>
    <t>Band Stand ( outflow of Rogers Brook, west side of lake)</t>
  </si>
  <si>
    <t>Lamplighter Motel ( 200 ft east of stream, 200 ft from Decesares Rest., west side of lake)</t>
  </si>
  <si>
    <t xml:space="preserve"> 8/31/99</t>
  </si>
  <si>
    <t>no data</t>
  </si>
  <si>
    <t>Max</t>
  </si>
  <si>
    <t>Min</t>
  </si>
  <si>
    <t>Potable H2O Indicators</t>
  </si>
  <si>
    <t>Limnological Indicators</t>
  </si>
  <si>
    <t>Nitrate + Nitrite</t>
  </si>
  <si>
    <t>Amonia</t>
  </si>
  <si>
    <t>ph</t>
  </si>
  <si>
    <t>True Color</t>
  </si>
  <si>
    <t>Calcium</t>
  </si>
  <si>
    <t>0,2</t>
  </si>
  <si>
    <t>Hypolimnetic NH4 close to surface</t>
  </si>
  <si>
    <t>Hypolimnetic AS low deepwater As</t>
  </si>
  <si>
    <t>Hypolimnetic Iron Elevated deepwater Fe</t>
  </si>
  <si>
    <t>Hypolimnetic Mn Low MN levels</t>
  </si>
  <si>
    <t>Lake Condition North Basin</t>
  </si>
  <si>
    <t>Lake Perception</t>
  </si>
  <si>
    <t>Biological Condition</t>
  </si>
  <si>
    <t>Macrophytes</t>
  </si>
  <si>
    <t>Zooplankton</t>
  </si>
  <si>
    <t>Macroinvertibrates</t>
  </si>
  <si>
    <t>Invasive Species</t>
  </si>
  <si>
    <t>Local Climate Change</t>
  </si>
  <si>
    <t>Air temp</t>
  </si>
  <si>
    <t>HABS</t>
  </si>
  <si>
    <t>Open H2O Phycocyanin</t>
  </si>
  <si>
    <t>Shoreline Phycocyanin</t>
  </si>
  <si>
    <t>Shoreline Microcystic</t>
  </si>
  <si>
    <t>1987-2011 Avg*</t>
  </si>
  <si>
    <t>Chloride</t>
  </si>
  <si>
    <t>Sodium</t>
  </si>
  <si>
    <t>Alkalinity</t>
  </si>
  <si>
    <t xml:space="preserve">Total P </t>
  </si>
  <si>
    <t xml:space="preserve">Phytoplankton </t>
  </si>
  <si>
    <t xml:space="preserve">Eutrophication Indicators </t>
  </si>
  <si>
    <t>Lake Condition South Basin</t>
  </si>
  <si>
    <t>2011 Avg</t>
  </si>
  <si>
    <t xml:space="preserve">Hypolimnetic NH4 </t>
  </si>
  <si>
    <t xml:space="preserve">Hypolimnetic Arsenic </t>
  </si>
  <si>
    <t xml:space="preserve">Hypolimnetic Iron </t>
  </si>
  <si>
    <t xml:space="preserve">Hypolimnetic Mn </t>
  </si>
  <si>
    <t>Ammonia</t>
  </si>
  <si>
    <t>WQ assessment  note 1</t>
  </si>
  <si>
    <t>Note 1; 1- crystal clear, 2-  not crystal clear, 3- definite algea greenness, 4- high algae levels, 5- severly high algae levels</t>
  </si>
  <si>
    <t>Plant Coverage  note 2</t>
  </si>
  <si>
    <t>Rec Assessment  note 3</t>
  </si>
  <si>
    <t>Note 2; 1- no plants visible, 2 plants below surface, 3 plants at surface, 4 plants dense at surface, 5 suface plant coverage</t>
  </si>
  <si>
    <t>Note 3; 1- could not be nicer, 2- excellent, 3 slightly impared, 4 substantialy impared, 5- lake not usable</t>
  </si>
  <si>
    <t>2003-2011 Avg**</t>
  </si>
  <si>
    <t>2012 avg</t>
  </si>
  <si>
    <t>Open H2O FP Chl.a</t>
  </si>
  <si>
    <t>EM</t>
  </si>
  <si>
    <t>2 level</t>
  </si>
  <si>
    <t>Fishery</t>
  </si>
  <si>
    <t>Open H2O Anatoxin a</t>
  </si>
  <si>
    <t>not det</t>
  </si>
  <si>
    <t>&lt; 0.3</t>
  </si>
  <si>
    <t>Nitrate-Nitrogen</t>
  </si>
  <si>
    <t>Nitrate - Nitrogen</t>
  </si>
  <si>
    <t>2013 AVG CSLAP</t>
  </si>
  <si>
    <t>Hypolimnetic T Phos</t>
  </si>
  <si>
    <t>EM CLP</t>
  </si>
  <si>
    <t>&lt;0.30</t>
  </si>
  <si>
    <t>2013 Avg CSLAP</t>
  </si>
  <si>
    <t>Hypolimnetic T Phosphorus</t>
  </si>
  <si>
    <t>2015 Avg. ALAP</t>
  </si>
  <si>
    <t>2014 Avg ALAP</t>
  </si>
  <si>
    <t>2016 Avg. ALAP</t>
  </si>
  <si>
    <t>2017 Avg. ALAP</t>
  </si>
  <si>
    <t>2016 Avg CSLAP</t>
  </si>
  <si>
    <t>0.006 / 0.013</t>
  </si>
  <si>
    <t xml:space="preserve">           have greater transparency. Tested by lowering a Secchi disk- device to measure water clarity. Influenced  by amount of colored disolved organic material.</t>
  </si>
  <si>
    <r>
      <rPr>
        <b/>
        <sz val="11"/>
        <color theme="1"/>
        <rFont val="Calibri"/>
        <family val="2"/>
        <scheme val="minor"/>
      </rPr>
      <t>Clarity / transparency</t>
    </r>
    <r>
      <rPr>
        <sz val="11"/>
        <color theme="1"/>
        <rFont val="Calibri"/>
        <family val="2"/>
        <scheme val="minor"/>
      </rPr>
      <t xml:space="preserve">- measurement of clarity and light penetration and is indicator of lake condition. In general, lakes with low productivity and low algal abundance </t>
    </r>
  </si>
  <si>
    <r>
      <rPr>
        <b/>
        <sz val="11"/>
        <color theme="1"/>
        <rFont val="Calibri"/>
        <family val="2"/>
        <scheme val="minor"/>
      </rPr>
      <t>Color</t>
    </r>
    <r>
      <rPr>
        <sz val="11"/>
        <color theme="1"/>
        <rFont val="Calibri"/>
        <family val="2"/>
        <scheme val="minor"/>
      </rPr>
      <t>-  optical property resulting from light scattered upwards, analysis provides us with info about the qty of disolved organic matter</t>
    </r>
  </si>
  <si>
    <r>
      <rPr>
        <b/>
        <sz val="11"/>
        <color theme="1"/>
        <rFont val="Calibri"/>
        <family val="2"/>
        <scheme val="minor"/>
      </rPr>
      <t>Trophic status</t>
    </r>
    <r>
      <rPr>
        <sz val="11"/>
        <color theme="1"/>
        <rFont val="Calibri"/>
        <family val="2"/>
        <scheme val="minor"/>
      </rPr>
      <t>- used to explain the overall productivty of a lake.   Oligotrphic-  indicates low levels of nutrients</t>
    </r>
  </si>
  <si>
    <r>
      <rPr>
        <b/>
        <sz val="11"/>
        <color theme="1"/>
        <rFont val="Calibri"/>
        <family val="2"/>
        <scheme val="minor"/>
      </rPr>
      <t xml:space="preserve">Calcium </t>
    </r>
    <r>
      <rPr>
        <sz val="11"/>
        <color theme="1"/>
        <rFont val="Calibri"/>
        <family val="2"/>
        <scheme val="minor"/>
      </rPr>
      <t>essential for plant growth, needed in tiny amounts. Shell producing mollucks required alrger amounts of C to establish a population</t>
    </r>
  </si>
  <si>
    <r>
      <rPr>
        <b/>
        <sz val="11"/>
        <color theme="1"/>
        <rFont val="Calibri"/>
        <family val="2"/>
        <scheme val="minor"/>
      </rPr>
      <t>Epilimnetic</t>
    </r>
    <r>
      <rPr>
        <sz val="11"/>
        <color theme="1"/>
        <rFont val="Calibri"/>
        <family val="2"/>
        <scheme val="minor"/>
      </rPr>
      <t>- upper level of lake</t>
    </r>
  </si>
  <si>
    <t xml:space="preserve">    chemicals  in samples from  near lake botton, critical for ecological balance of lake. Low DO in bottom waters can affect survival of fish and other oraganisms.</t>
  </si>
  <si>
    <r>
      <rPr>
        <b/>
        <sz val="11"/>
        <color theme="1"/>
        <rFont val="Calibri"/>
        <family val="2"/>
        <scheme val="minor"/>
      </rPr>
      <t>Deepwater oxygen</t>
    </r>
    <r>
      <rPr>
        <sz val="11"/>
        <color theme="1"/>
        <rFont val="Calibri"/>
        <family val="2"/>
        <scheme val="minor"/>
      </rPr>
      <t xml:space="preserve">- measured by P, ammonia, nitrite, iron, manganese &amp; Arsenic,  DO (disolved oxygen) not measured directly can be inferred from levels of certain </t>
    </r>
  </si>
  <si>
    <t xml:space="preserve">   aquatic life.</t>
  </si>
  <si>
    <r>
      <rPr>
        <b/>
        <sz val="11"/>
        <color theme="1"/>
        <rFont val="Calibri"/>
        <family val="2"/>
        <scheme val="minor"/>
      </rPr>
      <t>Alkalinity-</t>
    </r>
    <r>
      <rPr>
        <sz val="11"/>
        <color theme="1"/>
        <rFont val="Calibri"/>
        <family val="2"/>
        <scheme val="minor"/>
      </rPr>
      <t xml:space="preserve"> measures the buffering capacity of a lake which is the ability to resist a change in PH. A high alkalinity lake would have more stable PH which is less stressful to </t>
    </r>
  </si>
  <si>
    <t>78?</t>
  </si>
  <si>
    <t>61?</t>
  </si>
  <si>
    <t>&lt;2</t>
  </si>
  <si>
    <t>2018 3 tests</t>
  </si>
  <si>
    <r>
      <rPr>
        <u/>
        <sz val="11"/>
        <color theme="1"/>
        <rFont val="Calibri"/>
        <family val="2"/>
        <scheme val="minor"/>
      </rPr>
      <t>For drinking water quality</t>
    </r>
    <r>
      <rPr>
        <sz val="11"/>
        <color theme="1"/>
        <rFont val="Calibri"/>
        <family val="2"/>
        <scheme val="minor"/>
      </rPr>
      <t>, NY uses total coliform  with acceptable limits less than 50 colonies / 100 ml and 20 % of samples 240 colonies / 100 ml or less for Class aa waters.</t>
    </r>
  </si>
  <si>
    <r>
      <rPr>
        <u/>
        <sz val="11"/>
        <color theme="1"/>
        <rFont val="Calibri"/>
        <family val="2"/>
        <scheme val="minor"/>
      </rPr>
      <t>For beaches and recreation</t>
    </r>
    <r>
      <rPr>
        <sz val="11"/>
        <color theme="1"/>
        <rFont val="Calibri"/>
        <family val="2"/>
        <scheme val="minor"/>
      </rPr>
      <t>, DOH's recommendation is to test for e coli with the recommended limit of 235 colonies / 100 ml / sample</t>
    </r>
  </si>
  <si>
    <t>hilited in yellow exceeds limits below</t>
  </si>
  <si>
    <t>ALAP 2018 Avg.</t>
  </si>
  <si>
    <t>ALAP       7-28-18</t>
  </si>
  <si>
    <t>ALAP        8-28-18</t>
  </si>
  <si>
    <t>ALAP        6-19-2018</t>
  </si>
  <si>
    <t>0,.5</t>
  </si>
  <si>
    <t>2017 CSLAP avg  8 samples</t>
  </si>
  <si>
    <t>Total N  (mg/L)</t>
  </si>
  <si>
    <t>Specific Conductance (umho/cm)</t>
  </si>
  <si>
    <t xml:space="preserve"> * 1987 - 95, 97 - 2011, 2017 CSLAP</t>
  </si>
  <si>
    <t>Deep TP ( mg/L)</t>
  </si>
  <si>
    <t>H20 Clarity  (m) (Sechi Disk)</t>
  </si>
  <si>
    <t>Total Phos   (mg/L)</t>
  </si>
  <si>
    <r>
      <t xml:space="preserve">Chlorophyll </t>
    </r>
    <r>
      <rPr>
        <i/>
        <sz val="11"/>
        <color theme="1"/>
        <rFont val="Calibri"/>
        <family val="2"/>
        <scheme val="minor"/>
      </rPr>
      <t xml:space="preserve">a  (ug/L) </t>
    </r>
  </si>
  <si>
    <t>Water  Temp (Celsius)</t>
  </si>
  <si>
    <t>Open H2O Microcystis (HAB liver toxin) (ug/L)</t>
  </si>
  <si>
    <t>Shoreline Anatoxin a (ug/L) HAB toxin</t>
  </si>
  <si>
    <t>Open H2O FP BG Chl.a  (ug/L) (Chlorophyll)</t>
  </si>
  <si>
    <t xml:space="preserve">N:P ratio surface </t>
  </si>
  <si>
    <t>Long term CSLAP Avg @ 2017</t>
  </si>
  <si>
    <r>
      <rPr>
        <b/>
        <sz val="11"/>
        <color theme="1"/>
        <rFont val="Calibri"/>
        <family val="2"/>
        <scheme val="minor"/>
      </rPr>
      <t>Chl.a -  Chlorophyll -a</t>
    </r>
    <r>
      <rPr>
        <sz val="11"/>
        <color theme="1"/>
        <rFont val="Calibri"/>
        <family val="2"/>
        <scheme val="minor"/>
      </rPr>
      <t xml:space="preserve"> primary photosynthetic pigment found in algae &amp; cyanobacteria - measured to est. the amount of algae in lake, related to amount of P, affects water clarity.</t>
    </r>
  </si>
  <si>
    <r>
      <rPr>
        <b/>
        <sz val="11"/>
        <color theme="1"/>
        <rFont val="Calibri"/>
        <family val="2"/>
        <scheme val="minor"/>
      </rPr>
      <t>N:P Ratio</t>
    </r>
    <r>
      <rPr>
        <sz val="11"/>
        <color theme="1"/>
        <rFont val="Calibri"/>
        <family val="2"/>
        <scheme val="minor"/>
      </rPr>
      <t xml:space="preserve">   this ratio helps determine if lake is phosphorous or nitrogen limited</t>
    </r>
  </si>
  <si>
    <r>
      <rPr>
        <b/>
        <sz val="11"/>
        <color theme="1"/>
        <rFont val="Calibri"/>
        <family val="2"/>
        <scheme val="minor"/>
      </rPr>
      <t xml:space="preserve">PH </t>
    </r>
    <r>
      <rPr>
        <sz val="11"/>
        <color theme="1"/>
        <rFont val="Calibri"/>
        <family val="2"/>
        <scheme val="minor"/>
      </rPr>
      <t>- determines acidity or alkalinity,  values between 6 &amp; 9 support most types of plant and animal life  range 0-14, 0 most acidic, 14 most basic healthy lake  range 6.5 to 8.5</t>
    </r>
  </si>
  <si>
    <r>
      <rPr>
        <b/>
        <sz val="11"/>
        <color theme="1"/>
        <rFont val="Calibri"/>
        <family val="2"/>
        <scheme val="minor"/>
      </rPr>
      <t>Conductivity</t>
    </r>
    <r>
      <rPr>
        <sz val="11"/>
        <color theme="1"/>
        <rFont val="Calibri"/>
        <family val="2"/>
        <scheme val="minor"/>
      </rPr>
      <t>- measured to est amount of dissolved / suspended solids in water including salts and organic materials. High ion concentrations indicate hard water</t>
    </r>
  </si>
  <si>
    <t xml:space="preserve">             Elevated levels may be indicatvie of road salt polution, faulty septic systems or influence of bogs/wetlandsin the watershed.</t>
  </si>
  <si>
    <r>
      <rPr>
        <b/>
        <sz val="11"/>
        <color theme="1"/>
        <rFont val="Calibri"/>
        <family val="2"/>
        <scheme val="minor"/>
      </rPr>
      <t>Sodium and Chloride</t>
    </r>
    <r>
      <rPr>
        <sz val="11"/>
        <color theme="1"/>
        <rFont val="Calibri"/>
        <family val="2"/>
        <scheme val="minor"/>
      </rPr>
      <t xml:space="preserve"> Indicates widespread use of road deicers ( NACL)</t>
    </r>
  </si>
  <si>
    <r>
      <rPr>
        <b/>
        <sz val="11"/>
        <color theme="1"/>
        <rFont val="Calibri"/>
        <family val="2"/>
        <scheme val="minor"/>
      </rPr>
      <t>BG Chl.a</t>
    </r>
    <r>
      <rPr>
        <sz val="11"/>
        <color theme="1"/>
        <rFont val="Calibri"/>
        <family val="2"/>
        <scheme val="minor"/>
      </rPr>
      <t>- Chlorophyll from blue-green algae</t>
    </r>
  </si>
  <si>
    <r>
      <rPr>
        <b/>
        <sz val="11"/>
        <color theme="1"/>
        <rFont val="Calibri"/>
        <family val="2"/>
        <scheme val="minor"/>
      </rPr>
      <t xml:space="preserve">Deep P </t>
    </r>
    <r>
      <rPr>
        <sz val="11"/>
        <color theme="1"/>
        <rFont val="Calibri"/>
        <family val="2"/>
        <scheme val="minor"/>
      </rPr>
      <t>-total Phosphorous   taken at depth 1-2 meters above lake bottom at deepest part of the lake</t>
    </r>
  </si>
  <si>
    <r>
      <rPr>
        <b/>
        <sz val="11"/>
        <color theme="1"/>
        <rFont val="Calibri"/>
        <family val="2"/>
        <scheme val="minor"/>
      </rPr>
      <t>BGA</t>
    </r>
    <r>
      <rPr>
        <sz val="11"/>
        <color theme="1"/>
        <rFont val="Calibri"/>
        <family val="2"/>
        <scheme val="minor"/>
      </rPr>
      <t xml:space="preserve"> - Blue-green algae, alsoknown as cyanobacteria</t>
    </r>
  </si>
  <si>
    <r>
      <rPr>
        <b/>
        <sz val="11"/>
        <color theme="1"/>
        <rFont val="Calibri"/>
        <family val="2"/>
        <scheme val="minor"/>
      </rPr>
      <t>Microcystin</t>
    </r>
    <r>
      <rPr>
        <sz val="11"/>
        <color theme="1"/>
        <rFont val="Calibri"/>
        <family val="2"/>
        <scheme val="minor"/>
      </rPr>
      <t xml:space="preserve"> - Most common HAB liver toxin   reading above 20 indicates high hotin bloom  AVOID!</t>
    </r>
  </si>
  <si>
    <r>
      <rPr>
        <b/>
        <sz val="11"/>
        <color theme="1"/>
        <rFont val="Calibri"/>
        <family val="2"/>
        <scheme val="minor"/>
      </rPr>
      <t xml:space="preserve">Anatoxin -a </t>
    </r>
    <r>
      <rPr>
        <sz val="11"/>
        <color theme="1"/>
        <rFont val="Calibri"/>
        <family val="2"/>
        <scheme val="minor"/>
      </rPr>
      <t xml:space="preserve">   -A toxin that may be produced in a HAB targets central nervous system readings above 4 represent an elevated risk</t>
    </r>
  </si>
  <si>
    <t>STEVE LAMERE SAMPLING SITES</t>
  </si>
  <si>
    <t>SITE</t>
  </si>
  <si>
    <t>GPS LABEL</t>
  </si>
  <si>
    <t>NORTH</t>
  </si>
  <si>
    <t>WEST</t>
  </si>
  <si>
    <t>NAME OF SITE</t>
  </si>
  <si>
    <t>SL1</t>
  </si>
  <si>
    <t>N 43'50.808'</t>
  </si>
  <si>
    <t>W073'44.983'</t>
  </si>
  <si>
    <t>LOCKWOOD BAY</t>
  </si>
  <si>
    <t>SL2</t>
  </si>
  <si>
    <t>N 43'50.694'</t>
  </si>
  <si>
    <t>W073'45.223'</t>
  </si>
  <si>
    <t>TERRA ALTA</t>
  </si>
  <si>
    <t>SL3</t>
  </si>
  <si>
    <t>N 43'50.021'</t>
  </si>
  <si>
    <t>W073'45.681'</t>
  </si>
  <si>
    <t>ROGERS CREEK</t>
  </si>
  <si>
    <t>SL4</t>
  </si>
  <si>
    <t>N 43'49.707'</t>
  </si>
  <si>
    <t>W073'46.186</t>
  </si>
  <si>
    <t>HORSESHOE POND CREEK</t>
  </si>
  <si>
    <t>SL5</t>
  </si>
  <si>
    <t>N 43'49.495'</t>
  </si>
  <si>
    <t>W073'45.018'</t>
  </si>
  <si>
    <t>WOL ISLAND</t>
  </si>
  <si>
    <t>SL6</t>
  </si>
  <si>
    <t>N43'47.407'</t>
  </si>
  <si>
    <t>W073'47.103</t>
  </si>
  <si>
    <t>THREE BEARS</t>
  </si>
  <si>
    <t>SL7</t>
  </si>
  <si>
    <t>N 43'47.727'</t>
  </si>
  <si>
    <t>W073'46.416'</t>
  </si>
  <si>
    <t>TROUTBROOK</t>
  </si>
  <si>
    <t>SL8</t>
  </si>
  <si>
    <t>N 43'44.562'</t>
  </si>
  <si>
    <t>W073'47.106'</t>
  </si>
  <si>
    <t>BLUE SKY ESTATES</t>
  </si>
  <si>
    <t>SL9</t>
  </si>
  <si>
    <t>N 43'44.367'</t>
  </si>
  <si>
    <t>W073'48.169'</t>
  </si>
  <si>
    <t>SONRISE</t>
  </si>
  <si>
    <t>SL10</t>
  </si>
  <si>
    <t>N 43'44.104'</t>
  </si>
  <si>
    <t>W073'48.144'</t>
  </si>
  <si>
    <t>WOL RANCH</t>
  </si>
  <si>
    <t>SL11</t>
  </si>
  <si>
    <t>N 43'43.990'</t>
  </si>
  <si>
    <t>W073'48.460</t>
  </si>
  <si>
    <t>SANDS POINT</t>
  </si>
  <si>
    <t>THE LODGES</t>
  </si>
  <si>
    <t>In 2019, we jointly with SLA changed the test to e coli only. GPS locations listed below for these tests</t>
  </si>
  <si>
    <t>Bacterial testing summary 1999-2019</t>
  </si>
  <si>
    <t>Sand Beach Assoc Point (East of Brill Isl.)</t>
  </si>
  <si>
    <t>E. coli</t>
  </si>
  <si>
    <t>E coli</t>
  </si>
  <si>
    <t>Mill Brook</t>
  </si>
  <si>
    <t>Specific Conductance</t>
  </si>
  <si>
    <t>Molybdate Reactive P</t>
  </si>
  <si>
    <t>Total P</t>
  </si>
  <si>
    <t>Total N</t>
  </si>
  <si>
    <t>Nitrate</t>
  </si>
  <si>
    <t>Sucker Brook</t>
  </si>
  <si>
    <t>Alder Brook</t>
  </si>
  <si>
    <t>Spectacle Brook</t>
  </si>
  <si>
    <t>Schroon River</t>
  </si>
  <si>
    <t>Rogers Brook</t>
  </si>
  <si>
    <t>Horseshoe Pond Outlet</t>
  </si>
  <si>
    <t>Thurman Pond Outlet</t>
  </si>
  <si>
    <t>Schroon River Outlet</t>
  </si>
  <si>
    <t>Tributary testing, SC- uS/cm,  MRP-  ug/P/I,  Total P- ug P/l,  Total N- mg N/l,  Chloride- mg Cl/l, Nitrate- mg N/l,  Calcium mg Ca/l,  Sodium- Na/l</t>
  </si>
  <si>
    <t>&lt;0.01</t>
  </si>
  <si>
    <r>
      <rPr>
        <b/>
        <sz val="11"/>
        <color theme="1"/>
        <rFont val="Calibri"/>
        <family val="2"/>
        <scheme val="minor"/>
      </rPr>
      <t>Total P</t>
    </r>
    <r>
      <rPr>
        <sz val="11"/>
        <color theme="1"/>
        <rFont val="Calibri"/>
        <family val="2"/>
        <scheme val="minor"/>
      </rPr>
      <t xml:space="preserve">  - important nutrient that controls growth of algae and plants,  too much P harms aquatic life, includes all forms of Phosphorous</t>
    </r>
  </si>
  <si>
    <r>
      <rPr>
        <b/>
        <sz val="11"/>
        <color theme="1"/>
        <rFont val="Calibri"/>
        <family val="2"/>
        <scheme val="minor"/>
      </rPr>
      <t xml:space="preserve">   Oligotrophic</t>
    </r>
    <r>
      <rPr>
        <sz val="11"/>
        <color theme="1"/>
        <rFont val="Calibri"/>
        <family val="2"/>
        <scheme val="minor"/>
      </rPr>
      <t>-  indicates low levels of nutrients, lakes have high transparancy, low algal / organics, sparse plant growth and abundant DO, good for cold water fishery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</si>
  <si>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Eutrophic-</t>
    </r>
    <r>
      <rPr>
        <sz val="11"/>
        <color theme="1"/>
        <rFont val="Calibri"/>
        <family val="2"/>
        <scheme val="minor"/>
      </rPr>
      <t xml:space="preserve">  indicates abundant levels of nutrients, high algal productivity, low transp., low levels of DO at bottom of H2O col., suports dense aquatic growth</t>
    </r>
  </si>
  <si>
    <r>
      <t xml:space="preserve">    </t>
    </r>
    <r>
      <rPr>
        <b/>
        <sz val="11"/>
        <color theme="1"/>
        <rFont val="Calibri"/>
        <family val="2"/>
        <scheme val="minor"/>
      </rPr>
      <t>Mesotrophic</t>
    </r>
    <r>
      <rPr>
        <sz val="11"/>
        <color theme="1"/>
        <rFont val="Calibri"/>
        <family val="2"/>
        <scheme val="minor"/>
      </rPr>
      <t>- an intermdiate classifaciton between O &amp; E</t>
    </r>
  </si>
  <si>
    <r>
      <rPr>
        <b/>
        <sz val="11"/>
        <color rgb="FF404040"/>
        <rFont val="Calibri"/>
        <family val="2"/>
        <scheme val="minor"/>
      </rPr>
      <t>Hypolimnetic-</t>
    </r>
    <r>
      <rPr>
        <sz val="11"/>
        <color rgb="FF404040"/>
        <rFont val="Calibri"/>
        <family val="2"/>
        <scheme val="minor"/>
      </rPr>
      <t xml:space="preserve"> The layer of water in a thermally stratified lake that lies below the thermocline, is noncirculating, and remainsperpetually cold.</t>
    </r>
  </si>
  <si>
    <r>
      <rPr>
        <b/>
        <sz val="11"/>
        <color theme="1"/>
        <rFont val="Calibri"/>
        <family val="2"/>
        <scheme val="minor"/>
      </rPr>
      <t>HABs</t>
    </r>
    <r>
      <rPr>
        <sz val="11"/>
        <color theme="1"/>
        <rFont val="Calibri"/>
        <family val="2"/>
        <scheme val="minor"/>
      </rPr>
      <t>- harmful Algal Blooms- cyanobacteria (BGA)</t>
    </r>
  </si>
  <si>
    <r>
      <t xml:space="preserve">    The greater the dissolved solids, the greater the conductivity. Specific conductance can be used to measure </t>
    </r>
    <r>
      <rPr>
        <sz val="11"/>
        <color rgb="FF24364F"/>
        <rFont val="Arial"/>
        <family val="2"/>
      </rPr>
      <t>water quality</t>
    </r>
    <r>
      <rPr>
        <sz val="11"/>
        <color rgb="FF000000"/>
        <rFont val="Arial"/>
        <family val="2"/>
      </rPr>
      <t> and indirectly test the level of </t>
    </r>
    <r>
      <rPr>
        <sz val="11"/>
        <color rgb="FF24364F"/>
        <rFont val="Arial"/>
        <family val="2"/>
      </rPr>
      <t>pollution</t>
    </r>
    <r>
      <rPr>
        <sz val="11"/>
        <color rgb="FF000000"/>
        <rFont val="Arial"/>
        <family val="2"/>
      </rPr>
      <t> present in water.</t>
    </r>
  </si>
  <si>
    <r>
      <rPr>
        <b/>
        <sz val="11"/>
        <color rgb="FF000000"/>
        <rFont val="Arial"/>
        <family val="2"/>
      </rPr>
      <t xml:space="preserve">Specific conductance </t>
    </r>
    <r>
      <rPr>
        <sz val="11"/>
        <color rgb="FF000000"/>
        <rFont val="Arial"/>
        <family val="2"/>
      </rPr>
      <t>is the measure of water's ability to conduct electricity. This conductivity is based on the amount of solid compounds which are dissolved into the water sample.</t>
    </r>
  </si>
  <si>
    <r>
      <rPr>
        <b/>
        <sz val="13"/>
        <color rgb="FF333333"/>
        <rFont val="Arial"/>
        <family val="2"/>
      </rPr>
      <t>MRP</t>
    </r>
    <r>
      <rPr>
        <sz val="13"/>
        <color rgb="FF333333"/>
        <rFont val="Arial"/>
        <family val="2"/>
      </rPr>
      <t xml:space="preserve"> is a classification of Total phosphorus (P) </t>
    </r>
  </si>
  <si>
    <r>
      <rPr>
        <b/>
        <sz val="11"/>
        <color theme="1"/>
        <rFont val="Calibri"/>
        <family val="2"/>
        <scheme val="minor"/>
      </rPr>
      <t xml:space="preserve">TN </t>
    </r>
    <r>
      <rPr>
        <sz val="11"/>
        <color theme="1"/>
        <rFont val="Calibri"/>
        <family val="2"/>
        <scheme val="minor"/>
      </rPr>
      <t>- total Nitrogen includes all forms of nitrogen including NOx &amp; NH4 (amonia)</t>
    </r>
  </si>
  <si>
    <t>2019  3 tests</t>
  </si>
  <si>
    <t>Surface TP</t>
  </si>
  <si>
    <t>Long term CSLAP Avg @ 2018</t>
  </si>
  <si>
    <t>Surface TDP (mg/L)</t>
  </si>
  <si>
    <t>Surface TP (mg/L</t>
  </si>
  <si>
    <t>TDN (mg/L)</t>
  </si>
  <si>
    <t>Deep / Surface NH4</t>
  </si>
  <si>
    <r>
      <t xml:space="preserve">Chlorophyll </t>
    </r>
    <r>
      <rPr>
        <i/>
        <sz val="11"/>
        <color theme="1"/>
        <rFont val="Calibri"/>
        <family val="2"/>
        <scheme val="minor"/>
      </rPr>
      <t>a  (ug/L)  Chl.a</t>
    </r>
  </si>
  <si>
    <t>Upper Temp (deg C)</t>
  </si>
  <si>
    <t>Deep Temp (deg c)</t>
  </si>
  <si>
    <t>Deep / Surface TP</t>
  </si>
  <si>
    <t>no</t>
  </si>
  <si>
    <t>CSLAP 2018 Avg 8 samples</t>
  </si>
  <si>
    <t>Surface TP (mg/L)</t>
  </si>
  <si>
    <t>TDN ( mg/L)</t>
  </si>
  <si>
    <t>N /P Ratio</t>
  </si>
  <si>
    <t>N / P Ratio</t>
  </si>
  <si>
    <t>N : P Ratio</t>
  </si>
  <si>
    <t>Upper Temp (degC)</t>
  </si>
  <si>
    <t>Deep Temp  (degC)</t>
  </si>
  <si>
    <t>BG Chl.a (ug/L)</t>
  </si>
  <si>
    <t>Total Phos   (mg/L) (cslap)</t>
  </si>
  <si>
    <t>Total P   (ALAP)</t>
  </si>
  <si>
    <t>Total Phos   (mg/L) (CSLAP)</t>
  </si>
  <si>
    <t>Total P  (ALAP)</t>
  </si>
  <si>
    <t>AE 2018 Epi</t>
  </si>
  <si>
    <t>AE 2018 Hyp</t>
  </si>
  <si>
    <t>SRP (ug/L)</t>
  </si>
  <si>
    <t>lt 1.0</t>
  </si>
  <si>
    <t>NO3 nitrate (mg/L)</t>
  </si>
  <si>
    <t>lt 0.01</t>
  </si>
  <si>
    <t>24.6 (aug)</t>
  </si>
  <si>
    <t>5.1 (aug)</t>
  </si>
  <si>
    <t>SRP</t>
  </si>
  <si>
    <t>NO3 (mg/L)</t>
  </si>
  <si>
    <t>lt .01</t>
  </si>
  <si>
    <t>lt 0.05</t>
  </si>
  <si>
    <t>Fe (mg/L)</t>
  </si>
  <si>
    <t>Sulfate (mg/L)</t>
  </si>
  <si>
    <t>24.9 (aug)</t>
  </si>
  <si>
    <t>5.2 (aug)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</si>
</sst>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sz val="11"/>
      <color rgb="FF000000"/>
      <name val="Arial"/>
      <family val="2"/>
    </font>
    <font>
      <sz val="11"/>
      <color rgb="FF24364F"/>
      <name val="Arial"/>
      <family val="2"/>
    </font>
    <font>
      <sz val="13"/>
      <color rgb="FF333333"/>
      <name val="Arial"/>
      <family val="2"/>
    </font>
    <font>
      <b/>
      <sz val="11"/>
      <color rgb="FF000000"/>
      <name val="Arial"/>
      <family val="2"/>
    </font>
    <font>
      <b/>
      <sz val="13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2" fillId="0" borderId="0" xfId="0" applyFont="1"/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/>
    <xf numFmtId="0" fontId="0" fillId="0" borderId="3" xfId="0" applyBorder="1"/>
    <xf numFmtId="0" fontId="0" fillId="0" borderId="3" xfId="0" applyBorder="1" applyAlignment="1">
      <alignment vertical="top"/>
    </xf>
    <xf numFmtId="0" fontId="1" fillId="0" borderId="3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11</xdr:row>
      <xdr:rowOff>142875</xdr:rowOff>
    </xdr:from>
    <xdr:to>
      <xdr:col>7</xdr:col>
      <xdr:colOff>361950</xdr:colOff>
      <xdr:row>167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1AE49EB5-B9FE-4304-BEB5-A64B0869887F}"/>
            </a:ext>
          </a:extLst>
        </xdr:cNvPr>
        <xdr:cNvCxnSpPr/>
      </xdr:nvCxnSpPr>
      <xdr:spPr>
        <a:xfrm>
          <a:off x="5124450" y="1285875"/>
          <a:ext cx="85725" cy="2692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6</xdr:row>
      <xdr:rowOff>95250</xdr:rowOff>
    </xdr:from>
    <xdr:to>
      <xdr:col>16</xdr:col>
      <xdr:colOff>590550</xdr:colOff>
      <xdr:row>6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5C72AF85-59B8-44A8-9535-FFBAE6FD14F0}"/>
            </a:ext>
          </a:extLst>
        </xdr:cNvPr>
        <xdr:cNvCxnSpPr/>
      </xdr:nvCxnSpPr>
      <xdr:spPr>
        <a:xfrm flipH="1">
          <a:off x="10601325" y="285750"/>
          <a:ext cx="5619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6</xdr:row>
      <xdr:rowOff>114300</xdr:rowOff>
    </xdr:from>
    <xdr:to>
      <xdr:col>19</xdr:col>
      <xdr:colOff>0</xdr:colOff>
      <xdr:row>6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D245363B-60D3-40FC-9826-2E09BECB64C1}"/>
            </a:ext>
          </a:extLst>
        </xdr:cNvPr>
        <xdr:cNvCxnSpPr/>
      </xdr:nvCxnSpPr>
      <xdr:spPr>
        <a:xfrm>
          <a:off x="11934825" y="304800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6</xdr:row>
      <xdr:rowOff>95250</xdr:rowOff>
    </xdr:from>
    <xdr:to>
      <xdr:col>19</xdr:col>
      <xdr:colOff>590550</xdr:colOff>
      <xdr:row>6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4BEC0180-4B1A-435E-83E9-9451CFCAB04B}"/>
            </a:ext>
          </a:extLst>
        </xdr:cNvPr>
        <xdr:cNvCxnSpPr/>
      </xdr:nvCxnSpPr>
      <xdr:spPr>
        <a:xfrm flipH="1">
          <a:off x="12763500" y="1238250"/>
          <a:ext cx="561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114300</xdr:colOff>
      <xdr:row>6</xdr:row>
      <xdr:rowOff>114300</xdr:rowOff>
    </xdr:from>
    <xdr:to>
      <xdr:col>21</xdr:col>
      <xdr:colOff>571500</xdr:colOff>
      <xdr:row>6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A22E04FB-3BE0-4304-A83B-19E56B00B248}"/>
            </a:ext>
          </a:extLst>
        </xdr:cNvPr>
        <xdr:cNvCxnSpPr/>
      </xdr:nvCxnSpPr>
      <xdr:spPr>
        <a:xfrm>
          <a:off x="14144625" y="1257300"/>
          <a:ext cx="457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90"/>
  <sheetViews>
    <sheetView workbookViewId="0">
      <selection activeCell="L19" sqref="L19"/>
    </sheetView>
  </sheetViews>
  <sheetFormatPr defaultRowHeight="14.4" x14ac:dyDescent="0.3"/>
  <cols>
    <col min="1" max="1" width="13.88671875" customWidth="1"/>
    <col min="2" max="2" width="10" style="4" customWidth="1"/>
    <col min="3" max="3" width="11.5546875" style="4" customWidth="1"/>
    <col min="4" max="4" width="12.33203125" style="4" customWidth="1"/>
    <col min="5" max="5" width="9.44140625" style="4" customWidth="1"/>
    <col min="6" max="6" width="9.5546875" style="4" customWidth="1"/>
    <col min="7" max="7" width="9.88671875" style="4" customWidth="1"/>
    <col min="8" max="8" width="9.33203125" style="4" customWidth="1"/>
    <col min="9" max="10" width="9.6640625" style="2" bestFit="1" customWidth="1"/>
    <col min="11" max="11" width="9.109375" style="2"/>
    <col min="12" max="14" width="9.6640625" style="2" bestFit="1" customWidth="1"/>
    <col min="15" max="15" width="9.109375" style="2"/>
    <col min="16" max="18" width="9.6640625" style="2" bestFit="1" customWidth="1"/>
    <col min="19" max="19" width="9.109375" style="2"/>
    <col min="20" max="20" width="9.6640625" style="2" bestFit="1" customWidth="1"/>
    <col min="21" max="22" width="9.6640625" style="2" customWidth="1"/>
    <col min="23" max="33" width="9.109375" style="2"/>
  </cols>
  <sheetData>
    <row r="2" spans="1:24" ht="15" x14ac:dyDescent="0.25">
      <c r="A2" t="s">
        <v>148</v>
      </c>
    </row>
    <row r="3" spans="1:24" ht="15" x14ac:dyDescent="0.25">
      <c r="A3" s="26" t="s">
        <v>150</v>
      </c>
    </row>
    <row r="4" spans="1:24" ht="15" x14ac:dyDescent="0.25">
      <c r="A4" t="s">
        <v>149</v>
      </c>
    </row>
    <row r="5" spans="1:24" ht="15" x14ac:dyDescent="0.25">
      <c r="B5" s="30" t="s">
        <v>232</v>
      </c>
    </row>
    <row r="6" spans="1:24" ht="15" x14ac:dyDescent="0.25">
      <c r="A6" s="9" t="s">
        <v>233</v>
      </c>
      <c r="E6" t="s">
        <v>42</v>
      </c>
    </row>
    <row r="7" spans="1:24" ht="15" x14ac:dyDescent="0.25">
      <c r="A7" t="s">
        <v>16</v>
      </c>
      <c r="Q7" s="22"/>
      <c r="R7" s="2" t="s">
        <v>147</v>
      </c>
      <c r="S7" s="23"/>
      <c r="T7" s="29"/>
      <c r="U7" s="29" t="s">
        <v>263</v>
      </c>
      <c r="V7" s="23"/>
      <c r="W7" t="s">
        <v>16</v>
      </c>
      <c r="X7"/>
    </row>
    <row r="8" spans="1:24" ht="15" x14ac:dyDescent="0.25">
      <c r="A8" s="1" t="s">
        <v>0</v>
      </c>
      <c r="B8" s="7" t="s">
        <v>62</v>
      </c>
      <c r="C8" s="7" t="s">
        <v>23</v>
      </c>
      <c r="D8" s="7" t="s">
        <v>24</v>
      </c>
      <c r="E8" s="6">
        <v>37495</v>
      </c>
      <c r="F8" s="6">
        <v>37859</v>
      </c>
      <c r="G8" s="6">
        <v>38229</v>
      </c>
      <c r="H8" s="5">
        <v>2005</v>
      </c>
      <c r="I8" s="3">
        <v>38952</v>
      </c>
      <c r="J8" s="3">
        <v>39322</v>
      </c>
      <c r="K8" s="3">
        <v>39693</v>
      </c>
      <c r="L8" s="3">
        <v>39980</v>
      </c>
      <c r="M8" s="3">
        <v>40009</v>
      </c>
      <c r="N8" s="3">
        <v>40037</v>
      </c>
      <c r="O8" s="3">
        <v>40302</v>
      </c>
      <c r="P8" s="3">
        <v>41505</v>
      </c>
      <c r="Q8" s="3">
        <v>43277</v>
      </c>
      <c r="R8" s="3">
        <v>43306</v>
      </c>
      <c r="S8" s="3">
        <v>43348</v>
      </c>
      <c r="T8" s="3">
        <v>43656</v>
      </c>
      <c r="U8" s="3">
        <v>43690</v>
      </c>
      <c r="V8" s="3">
        <v>43711</v>
      </c>
      <c r="W8" s="1" t="s">
        <v>0</v>
      </c>
      <c r="X8" s="1"/>
    </row>
    <row r="9" spans="1:24" ht="15" x14ac:dyDescent="0.25">
      <c r="A9" s="9" t="s">
        <v>39</v>
      </c>
      <c r="C9" s="5"/>
      <c r="D9" s="5"/>
      <c r="E9" s="5"/>
      <c r="F9" s="5"/>
      <c r="G9" s="5"/>
      <c r="H9" s="5"/>
      <c r="W9" s="9" t="s">
        <v>39</v>
      </c>
      <c r="X9" s="9"/>
    </row>
    <row r="10" spans="1:24" ht="15" x14ac:dyDescent="0.25">
      <c r="A10" s="1" t="s">
        <v>22</v>
      </c>
      <c r="B10" s="5"/>
      <c r="C10" s="5"/>
      <c r="D10" s="5"/>
      <c r="E10" s="5"/>
      <c r="F10" s="5"/>
      <c r="G10" s="5"/>
      <c r="H10" s="5"/>
      <c r="W10" s="1" t="s">
        <v>22</v>
      </c>
      <c r="X10" s="1"/>
    </row>
    <row r="11" spans="1:24" ht="15" x14ac:dyDescent="0.25">
      <c r="A11" t="s">
        <v>1</v>
      </c>
      <c r="B11" s="4" t="s">
        <v>12</v>
      </c>
      <c r="C11" s="4" t="s">
        <v>12</v>
      </c>
      <c r="D11" s="4" t="s">
        <v>12</v>
      </c>
      <c r="E11" s="4">
        <v>10</v>
      </c>
      <c r="F11" s="4">
        <v>6</v>
      </c>
      <c r="G11" s="24">
        <v>250</v>
      </c>
      <c r="H11" s="4" t="s">
        <v>63</v>
      </c>
      <c r="I11" s="2">
        <v>13</v>
      </c>
      <c r="J11" s="2">
        <v>11</v>
      </c>
      <c r="K11" s="2">
        <v>3</v>
      </c>
      <c r="L11" s="2">
        <v>4</v>
      </c>
      <c r="M11" s="2">
        <v>1</v>
      </c>
      <c r="N11" s="2">
        <v>14</v>
      </c>
      <c r="P11" s="2">
        <v>4</v>
      </c>
      <c r="Q11" s="2">
        <v>10</v>
      </c>
      <c r="R11" s="2">
        <v>31</v>
      </c>
      <c r="S11" s="2">
        <v>22</v>
      </c>
      <c r="W11" t="s">
        <v>1</v>
      </c>
      <c r="X11"/>
    </row>
    <row r="12" spans="1:24" ht="15" x14ac:dyDescent="0.25">
      <c r="A12" t="s">
        <v>2</v>
      </c>
      <c r="B12" s="4" t="s">
        <v>4</v>
      </c>
      <c r="C12" s="4">
        <v>2</v>
      </c>
      <c r="D12" s="4">
        <v>1</v>
      </c>
      <c r="E12" s="4">
        <v>2</v>
      </c>
      <c r="F12" s="4">
        <v>0</v>
      </c>
      <c r="G12" s="4">
        <v>87</v>
      </c>
      <c r="I12" s="2">
        <v>7</v>
      </c>
      <c r="J12" s="2">
        <v>9</v>
      </c>
      <c r="K12" s="2">
        <v>1</v>
      </c>
      <c r="L12" s="2" t="s">
        <v>4</v>
      </c>
      <c r="M12" s="2" t="s">
        <v>4</v>
      </c>
      <c r="N12" s="2">
        <v>3</v>
      </c>
      <c r="P12" s="2">
        <v>1</v>
      </c>
      <c r="Q12" s="2">
        <v>2</v>
      </c>
      <c r="R12" s="2">
        <v>23</v>
      </c>
      <c r="S12" s="2">
        <v>6</v>
      </c>
      <c r="W12" t="s">
        <v>2</v>
      </c>
      <c r="X12"/>
    </row>
    <row r="13" spans="1:24" ht="15" x14ac:dyDescent="0.25">
      <c r="A13" t="s">
        <v>3</v>
      </c>
      <c r="B13" s="4" t="s">
        <v>12</v>
      </c>
      <c r="C13" s="4">
        <v>40</v>
      </c>
      <c r="D13" s="4" t="s">
        <v>12</v>
      </c>
      <c r="E13" s="4" t="s">
        <v>12</v>
      </c>
      <c r="F13" s="4">
        <v>4</v>
      </c>
      <c r="G13" s="4">
        <v>100</v>
      </c>
      <c r="I13" s="2">
        <v>3</v>
      </c>
      <c r="J13" s="2">
        <v>2</v>
      </c>
      <c r="K13" s="2">
        <v>1</v>
      </c>
      <c r="L13" s="2" t="s">
        <v>4</v>
      </c>
      <c r="M13" s="2" t="s">
        <v>4</v>
      </c>
      <c r="N13" s="2" t="s">
        <v>4</v>
      </c>
      <c r="P13" s="2" t="s">
        <v>4</v>
      </c>
      <c r="Q13" s="2">
        <v>1</v>
      </c>
      <c r="R13" s="2">
        <v>30</v>
      </c>
      <c r="S13" s="2">
        <v>2</v>
      </c>
      <c r="W13" t="s">
        <v>3</v>
      </c>
      <c r="X13"/>
    </row>
    <row r="14" spans="1:24" ht="15" x14ac:dyDescent="0.25">
      <c r="T14" s="2" t="s">
        <v>4</v>
      </c>
      <c r="U14" s="2">
        <v>3</v>
      </c>
      <c r="V14" s="2">
        <v>4</v>
      </c>
      <c r="W14" t="s">
        <v>235</v>
      </c>
      <c r="X14"/>
    </row>
    <row r="15" spans="1:24" ht="15" x14ac:dyDescent="0.25">
      <c r="A15" s="1" t="s">
        <v>21</v>
      </c>
      <c r="B15" s="5"/>
      <c r="W15" s="1" t="s">
        <v>21</v>
      </c>
      <c r="X15" s="1"/>
    </row>
    <row r="16" spans="1:24" ht="15" x14ac:dyDescent="0.25">
      <c r="A16" t="s">
        <v>1</v>
      </c>
      <c r="B16" s="4">
        <v>10</v>
      </c>
      <c r="C16" s="4">
        <v>40</v>
      </c>
      <c r="I16" s="2">
        <v>25</v>
      </c>
      <c r="W16" t="s">
        <v>1</v>
      </c>
      <c r="X16"/>
    </row>
    <row r="17" spans="1:24" ht="15" x14ac:dyDescent="0.25">
      <c r="A17" t="s">
        <v>2</v>
      </c>
      <c r="B17" s="4" t="s">
        <v>4</v>
      </c>
      <c r="C17" s="4">
        <v>3</v>
      </c>
      <c r="I17" s="2">
        <v>5</v>
      </c>
      <c r="W17" t="s">
        <v>2</v>
      </c>
      <c r="X17"/>
    </row>
    <row r="18" spans="1:24" ht="15" x14ac:dyDescent="0.25">
      <c r="A18" t="s">
        <v>3</v>
      </c>
      <c r="B18" s="4" t="s">
        <v>12</v>
      </c>
      <c r="C18" s="4">
        <v>90</v>
      </c>
      <c r="I18" s="2">
        <v>2</v>
      </c>
      <c r="W18" t="s">
        <v>3</v>
      </c>
      <c r="X18"/>
    </row>
    <row r="19" spans="1:24" ht="15" x14ac:dyDescent="0.25">
      <c r="A19" s="1" t="s">
        <v>43</v>
      </c>
      <c r="W19" s="1" t="s">
        <v>43</v>
      </c>
      <c r="X19" s="1"/>
    </row>
    <row r="20" spans="1:24" ht="15" x14ac:dyDescent="0.25">
      <c r="A20" t="s">
        <v>9</v>
      </c>
      <c r="Q20" s="2">
        <v>10</v>
      </c>
      <c r="R20" s="2">
        <v>4</v>
      </c>
      <c r="S20" s="25" t="s">
        <v>145</v>
      </c>
      <c r="T20" s="31"/>
      <c r="U20" s="31"/>
      <c r="V20" s="31"/>
      <c r="W20" t="s">
        <v>9</v>
      </c>
      <c r="X20"/>
    </row>
    <row r="21" spans="1:24" ht="15" x14ac:dyDescent="0.25">
      <c r="A21" t="s">
        <v>10</v>
      </c>
      <c r="Q21" s="2">
        <v>6</v>
      </c>
      <c r="R21" s="2">
        <v>0</v>
      </c>
      <c r="S21" s="2">
        <v>77</v>
      </c>
      <c r="W21" t="s">
        <v>10</v>
      </c>
      <c r="X21"/>
    </row>
    <row r="22" spans="1:24" ht="15" x14ac:dyDescent="0.25">
      <c r="A22" t="s">
        <v>11</v>
      </c>
      <c r="Q22" s="2">
        <v>8</v>
      </c>
      <c r="R22" s="2">
        <v>8</v>
      </c>
      <c r="S22" s="2" t="s">
        <v>146</v>
      </c>
      <c r="W22" t="s">
        <v>11</v>
      </c>
      <c r="X22"/>
    </row>
    <row r="23" spans="1:24" ht="15" x14ac:dyDescent="0.25">
      <c r="T23" s="2" t="s">
        <v>4</v>
      </c>
      <c r="U23" s="2" t="s">
        <v>4</v>
      </c>
      <c r="V23" s="2" t="s">
        <v>4</v>
      </c>
      <c r="W23" t="s">
        <v>235</v>
      </c>
      <c r="X23"/>
    </row>
    <row r="24" spans="1:24" ht="15" x14ac:dyDescent="0.25">
      <c r="A24" s="1" t="s">
        <v>17</v>
      </c>
      <c r="B24" s="5"/>
      <c r="C24" s="5"/>
      <c r="D24" s="5"/>
      <c r="E24" s="5"/>
      <c r="F24" s="5"/>
      <c r="G24" s="5"/>
      <c r="H24" s="5"/>
      <c r="W24" s="1" t="s">
        <v>17</v>
      </c>
      <c r="X24" s="1"/>
    </row>
    <row r="25" spans="1:24" ht="15" x14ac:dyDescent="0.25">
      <c r="A25" t="s">
        <v>1</v>
      </c>
      <c r="C25" s="4">
        <v>40</v>
      </c>
      <c r="D25" s="4">
        <v>10</v>
      </c>
      <c r="E25" s="4" t="s">
        <v>12</v>
      </c>
      <c r="F25" s="4">
        <v>2</v>
      </c>
      <c r="G25" s="24">
        <v>260</v>
      </c>
      <c r="I25" s="2">
        <v>25</v>
      </c>
      <c r="J25" s="2">
        <v>14</v>
      </c>
      <c r="K25" s="2">
        <v>4</v>
      </c>
      <c r="W25" t="s">
        <v>1</v>
      </c>
      <c r="X25"/>
    </row>
    <row r="26" spans="1:24" ht="15" x14ac:dyDescent="0.25">
      <c r="A26" t="s">
        <v>2</v>
      </c>
      <c r="C26" s="4">
        <v>3</v>
      </c>
      <c r="D26" s="4">
        <v>1</v>
      </c>
      <c r="E26" s="4">
        <v>3</v>
      </c>
      <c r="F26" s="4">
        <v>0</v>
      </c>
      <c r="G26" s="4">
        <v>118</v>
      </c>
      <c r="H26" s="4" t="s">
        <v>13</v>
      </c>
      <c r="I26" s="2">
        <v>5</v>
      </c>
      <c r="J26" s="2">
        <v>12</v>
      </c>
      <c r="K26" s="2" t="s">
        <v>4</v>
      </c>
      <c r="W26" t="s">
        <v>2</v>
      </c>
      <c r="X26"/>
    </row>
    <row r="27" spans="1:24" ht="15" x14ac:dyDescent="0.25">
      <c r="A27" t="s">
        <v>3</v>
      </c>
      <c r="C27" s="4">
        <v>90</v>
      </c>
      <c r="D27" s="4">
        <v>10</v>
      </c>
      <c r="E27" s="4" t="s">
        <v>12</v>
      </c>
      <c r="F27" s="4">
        <v>0</v>
      </c>
      <c r="G27" s="4">
        <v>140</v>
      </c>
      <c r="I27" s="2">
        <v>2</v>
      </c>
      <c r="J27" s="2">
        <v>1</v>
      </c>
      <c r="K27" s="2">
        <v>3</v>
      </c>
      <c r="W27" t="s">
        <v>3</v>
      </c>
      <c r="X27"/>
    </row>
    <row r="28" spans="1:24" ht="15" x14ac:dyDescent="0.25">
      <c r="A28" s="1" t="s">
        <v>18</v>
      </c>
      <c r="B28" s="5"/>
      <c r="C28" s="5"/>
      <c r="D28" s="5"/>
      <c r="E28" s="5"/>
      <c r="F28" s="5"/>
      <c r="G28" s="5"/>
      <c r="H28" s="5"/>
      <c r="W28" s="1" t="s">
        <v>234</v>
      </c>
      <c r="X28" s="1"/>
    </row>
    <row r="29" spans="1:24" ht="15" x14ac:dyDescent="0.25">
      <c r="A29" t="s">
        <v>1</v>
      </c>
      <c r="B29" s="4">
        <v>3</v>
      </c>
      <c r="C29" s="4" t="s">
        <v>12</v>
      </c>
      <c r="D29" s="4" t="s">
        <v>12</v>
      </c>
      <c r="E29" s="4">
        <v>10</v>
      </c>
      <c r="F29" s="4">
        <v>0</v>
      </c>
      <c r="G29" s="4">
        <v>60</v>
      </c>
      <c r="H29" s="4" t="s">
        <v>13</v>
      </c>
      <c r="I29" s="2">
        <v>3</v>
      </c>
      <c r="J29" s="2">
        <v>2</v>
      </c>
      <c r="K29" s="2">
        <v>1</v>
      </c>
      <c r="Q29" s="2" t="s">
        <v>12</v>
      </c>
      <c r="R29" s="2">
        <v>20</v>
      </c>
      <c r="S29" s="2">
        <v>39</v>
      </c>
      <c r="W29" t="s">
        <v>1</v>
      </c>
      <c r="X29"/>
    </row>
    <row r="30" spans="1:24" ht="15" x14ac:dyDescent="0.25">
      <c r="A30" t="s">
        <v>2</v>
      </c>
      <c r="B30" s="4">
        <v>2</v>
      </c>
      <c r="C30" s="4" t="s">
        <v>4</v>
      </c>
      <c r="D30" s="4" t="s">
        <v>4</v>
      </c>
      <c r="E30" s="4" t="s">
        <v>4</v>
      </c>
      <c r="F30" s="4">
        <v>0</v>
      </c>
      <c r="G30" s="4">
        <v>6</v>
      </c>
      <c r="I30" s="2">
        <v>1</v>
      </c>
      <c r="J30" s="2">
        <v>1</v>
      </c>
      <c r="K30" s="2" t="s">
        <v>4</v>
      </c>
      <c r="Q30" s="2">
        <v>1</v>
      </c>
      <c r="R30" s="2">
        <v>18</v>
      </c>
      <c r="S30" s="2">
        <v>38</v>
      </c>
      <c r="W30" t="s">
        <v>2</v>
      </c>
      <c r="X30"/>
    </row>
    <row r="31" spans="1:24" ht="15" x14ac:dyDescent="0.25">
      <c r="A31" t="s">
        <v>3</v>
      </c>
      <c r="B31" s="4" t="s">
        <v>12</v>
      </c>
      <c r="C31" s="4" t="s">
        <v>12</v>
      </c>
      <c r="D31" s="4">
        <v>10</v>
      </c>
      <c r="E31" s="4" t="s">
        <v>12</v>
      </c>
      <c r="F31" s="4">
        <v>0</v>
      </c>
      <c r="G31" s="4">
        <v>10</v>
      </c>
      <c r="I31" s="2" t="s">
        <v>4</v>
      </c>
      <c r="J31" s="2">
        <v>1</v>
      </c>
      <c r="K31" s="2">
        <v>3</v>
      </c>
      <c r="Q31" s="2">
        <v>5</v>
      </c>
      <c r="R31" s="2">
        <v>276</v>
      </c>
      <c r="S31" s="2">
        <v>10</v>
      </c>
      <c r="W31" t="s">
        <v>3</v>
      </c>
      <c r="X31"/>
    </row>
    <row r="32" spans="1:24" ht="15" x14ac:dyDescent="0.25">
      <c r="T32" s="2" t="s">
        <v>4</v>
      </c>
      <c r="U32" s="2">
        <v>2</v>
      </c>
      <c r="V32" s="2">
        <v>4</v>
      </c>
      <c r="W32" t="s">
        <v>235</v>
      </c>
      <c r="X32"/>
    </row>
    <row r="33" spans="1:24" ht="15" x14ac:dyDescent="0.25">
      <c r="A33" s="1" t="s">
        <v>44</v>
      </c>
      <c r="B33" s="5"/>
      <c r="C33" s="5"/>
      <c r="D33" s="5"/>
      <c r="E33" s="5"/>
      <c r="F33" s="5"/>
      <c r="G33" s="5"/>
      <c r="H33" s="5"/>
      <c r="W33" s="1" t="s">
        <v>44</v>
      </c>
      <c r="X33" s="1"/>
    </row>
    <row r="34" spans="1:24" ht="15" x14ac:dyDescent="0.25">
      <c r="A34" t="s">
        <v>1</v>
      </c>
      <c r="B34" s="4">
        <v>12</v>
      </c>
      <c r="C34" s="4">
        <v>740</v>
      </c>
      <c r="D34" s="4" t="s">
        <v>12</v>
      </c>
      <c r="E34" s="4" t="s">
        <v>12</v>
      </c>
      <c r="F34" s="4">
        <v>1</v>
      </c>
      <c r="G34" s="4" t="s">
        <v>14</v>
      </c>
      <c r="I34" s="2">
        <v>7</v>
      </c>
      <c r="J34" s="2">
        <v>17</v>
      </c>
      <c r="K34" s="2">
        <v>2</v>
      </c>
      <c r="Q34" s="2" t="s">
        <v>12</v>
      </c>
      <c r="R34" s="2">
        <v>27</v>
      </c>
      <c r="S34" s="2">
        <v>9</v>
      </c>
      <c r="W34" t="s">
        <v>1</v>
      </c>
      <c r="X34"/>
    </row>
    <row r="35" spans="1:24" ht="15" x14ac:dyDescent="0.25">
      <c r="A35" t="s">
        <v>2</v>
      </c>
      <c r="B35" s="4">
        <v>2</v>
      </c>
      <c r="C35" s="4">
        <v>1</v>
      </c>
      <c r="D35" s="4" t="s">
        <v>4</v>
      </c>
      <c r="E35" s="4" t="s">
        <v>4</v>
      </c>
      <c r="F35" s="4">
        <v>0</v>
      </c>
      <c r="G35" s="4">
        <v>13</v>
      </c>
      <c r="I35" s="2">
        <v>-1</v>
      </c>
      <c r="J35" s="2">
        <v>12</v>
      </c>
      <c r="K35" s="2" t="s">
        <v>4</v>
      </c>
      <c r="Q35" s="2" t="s">
        <v>4</v>
      </c>
      <c r="R35" s="2" t="s">
        <v>33</v>
      </c>
      <c r="S35" s="2">
        <v>9</v>
      </c>
      <c r="W35" t="s">
        <v>2</v>
      </c>
      <c r="X35"/>
    </row>
    <row r="36" spans="1:24" ht="15" x14ac:dyDescent="0.25">
      <c r="A36" t="s">
        <v>3</v>
      </c>
      <c r="B36" s="4" t="s">
        <v>12</v>
      </c>
      <c r="C36" s="4">
        <v>40</v>
      </c>
      <c r="D36" s="4" t="s">
        <v>12</v>
      </c>
      <c r="E36" s="4" t="s">
        <v>12</v>
      </c>
      <c r="F36" s="4">
        <v>0</v>
      </c>
      <c r="G36" s="4">
        <v>40</v>
      </c>
      <c r="I36" s="2" t="s">
        <v>4</v>
      </c>
      <c r="J36" s="2">
        <v>5</v>
      </c>
      <c r="K36" s="2">
        <v>8</v>
      </c>
      <c r="Q36" s="2" t="s">
        <v>4</v>
      </c>
      <c r="R36" s="2">
        <v>15</v>
      </c>
      <c r="S36" s="2">
        <v>8</v>
      </c>
      <c r="W36" t="s">
        <v>3</v>
      </c>
      <c r="X36"/>
    </row>
    <row r="37" spans="1:24" ht="15.75" thickBot="1" x14ac:dyDescent="0.3">
      <c r="A37" s="19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 t="s">
        <v>4</v>
      </c>
      <c r="U37" s="21">
        <v>1</v>
      </c>
      <c r="V37" s="21" t="s">
        <v>4</v>
      </c>
      <c r="W37" s="19" t="s">
        <v>235</v>
      </c>
      <c r="X37" s="27"/>
    </row>
    <row r="38" spans="1:24" ht="15.75" thickTop="1" x14ac:dyDescent="0.25">
      <c r="W38"/>
      <c r="X38"/>
    </row>
    <row r="39" spans="1:24" ht="15" x14ac:dyDescent="0.25">
      <c r="W39"/>
      <c r="X39"/>
    </row>
    <row r="40" spans="1:24" ht="15" x14ac:dyDescent="0.25">
      <c r="W40"/>
      <c r="X40"/>
    </row>
    <row r="41" spans="1:24" ht="15" x14ac:dyDescent="0.25">
      <c r="W41"/>
      <c r="X41"/>
    </row>
    <row r="42" spans="1:24" x14ac:dyDescent="0.3">
      <c r="W42"/>
      <c r="X42"/>
    </row>
    <row r="43" spans="1:24" x14ac:dyDescent="0.3">
      <c r="W43"/>
      <c r="X43"/>
    </row>
    <row r="44" spans="1:24" x14ac:dyDescent="0.3">
      <c r="W44"/>
      <c r="X44"/>
    </row>
    <row r="45" spans="1:24" x14ac:dyDescent="0.3">
      <c r="W45"/>
      <c r="X45"/>
    </row>
    <row r="46" spans="1:24" x14ac:dyDescent="0.3">
      <c r="W46"/>
      <c r="X46"/>
    </row>
    <row r="47" spans="1:24" x14ac:dyDescent="0.3">
      <c r="W47"/>
      <c r="X47"/>
    </row>
    <row r="48" spans="1:24" x14ac:dyDescent="0.3">
      <c r="W48"/>
      <c r="X48"/>
    </row>
    <row r="49" spans="1:24" x14ac:dyDescent="0.3">
      <c r="W49"/>
      <c r="X49"/>
    </row>
    <row r="50" spans="1:24" x14ac:dyDescent="0.3">
      <c r="W50"/>
      <c r="X50"/>
    </row>
    <row r="51" spans="1:24" x14ac:dyDescent="0.3">
      <c r="W51"/>
      <c r="X51"/>
    </row>
    <row r="52" spans="1:24" x14ac:dyDescent="0.3">
      <c r="W52"/>
      <c r="X52"/>
    </row>
    <row r="53" spans="1:24" x14ac:dyDescent="0.3">
      <c r="W53"/>
      <c r="X53"/>
    </row>
    <row r="54" spans="1:24" x14ac:dyDescent="0.3">
      <c r="W54"/>
      <c r="X54"/>
    </row>
    <row r="55" spans="1:24" x14ac:dyDescent="0.3">
      <c r="W55"/>
      <c r="X55"/>
    </row>
    <row r="56" spans="1:24" x14ac:dyDescent="0.3">
      <c r="W56"/>
      <c r="X56"/>
    </row>
    <row r="57" spans="1:24" x14ac:dyDescent="0.3">
      <c r="W57"/>
      <c r="X57"/>
    </row>
    <row r="58" spans="1:24" x14ac:dyDescent="0.3">
      <c r="W58"/>
      <c r="X58"/>
    </row>
    <row r="59" spans="1:24" x14ac:dyDescent="0.3">
      <c r="W59"/>
      <c r="X59"/>
    </row>
    <row r="60" spans="1:24" x14ac:dyDescent="0.3">
      <c r="W60"/>
      <c r="X60"/>
    </row>
    <row r="61" spans="1:24" x14ac:dyDescent="0.3">
      <c r="A61" s="9" t="s">
        <v>40</v>
      </c>
      <c r="W61" s="9" t="s">
        <v>40</v>
      </c>
      <c r="X61" s="9"/>
    </row>
    <row r="62" spans="1:24" x14ac:dyDescent="0.3">
      <c r="A62" s="1" t="s">
        <v>0</v>
      </c>
      <c r="B62" s="7" t="s">
        <v>62</v>
      </c>
      <c r="C62" s="7" t="s">
        <v>23</v>
      </c>
      <c r="D62" s="7" t="s">
        <v>24</v>
      </c>
      <c r="E62" s="6">
        <v>37495</v>
      </c>
      <c r="F62" s="6">
        <v>37859</v>
      </c>
      <c r="G62" s="6">
        <v>38229</v>
      </c>
      <c r="H62" s="5">
        <v>2005</v>
      </c>
      <c r="I62" s="3">
        <v>38952</v>
      </c>
      <c r="J62" s="3">
        <v>39322</v>
      </c>
      <c r="K62" s="3">
        <v>39693</v>
      </c>
      <c r="L62" s="3">
        <v>39980</v>
      </c>
      <c r="M62" s="3">
        <v>40009</v>
      </c>
      <c r="N62" s="3">
        <v>40037</v>
      </c>
      <c r="O62" s="3">
        <v>40302</v>
      </c>
      <c r="P62" s="3">
        <v>41505</v>
      </c>
      <c r="Q62" s="3">
        <v>43277</v>
      </c>
      <c r="R62" s="3">
        <v>43306</v>
      </c>
      <c r="S62" s="3">
        <v>43348</v>
      </c>
      <c r="T62" s="3">
        <v>43656</v>
      </c>
      <c r="U62" s="3">
        <v>43690</v>
      </c>
      <c r="V62" s="32">
        <v>43711</v>
      </c>
      <c r="W62" s="1" t="s">
        <v>0</v>
      </c>
      <c r="X62" s="1"/>
    </row>
    <row r="63" spans="1:24" x14ac:dyDescent="0.3">
      <c r="A63" s="8" t="s">
        <v>45</v>
      </c>
      <c r="W63" s="8" t="s">
        <v>45</v>
      </c>
      <c r="X63" s="28"/>
    </row>
    <row r="64" spans="1:24" x14ac:dyDescent="0.3">
      <c r="A64" t="s">
        <v>1</v>
      </c>
      <c r="B64" s="24">
        <v>80</v>
      </c>
      <c r="C64" s="24">
        <v>690</v>
      </c>
      <c r="D64" s="4">
        <v>40</v>
      </c>
      <c r="E64" s="4" t="s">
        <v>12</v>
      </c>
      <c r="F64" s="4">
        <v>1</v>
      </c>
      <c r="G64" s="24">
        <v>180</v>
      </c>
      <c r="I64" s="2">
        <v>44</v>
      </c>
      <c r="J64" s="2">
        <v>18</v>
      </c>
      <c r="K64" s="25" t="s">
        <v>8</v>
      </c>
      <c r="L64" s="2" t="s">
        <v>5</v>
      </c>
      <c r="M64" s="25">
        <v>88</v>
      </c>
      <c r="N64" s="2" t="s">
        <v>7</v>
      </c>
      <c r="O64" s="25">
        <v>176</v>
      </c>
      <c r="Q64" s="2" t="s">
        <v>12</v>
      </c>
      <c r="R64" s="2" t="s">
        <v>29</v>
      </c>
      <c r="S64" s="25">
        <v>77</v>
      </c>
      <c r="T64" s="31"/>
      <c r="U64" s="31"/>
      <c r="V64" s="31"/>
      <c r="W64" t="s">
        <v>1</v>
      </c>
      <c r="X64"/>
    </row>
    <row r="65" spans="1:24" x14ac:dyDescent="0.3">
      <c r="A65" t="s">
        <v>2</v>
      </c>
      <c r="B65" s="4">
        <v>80</v>
      </c>
      <c r="C65" s="4">
        <v>145</v>
      </c>
      <c r="D65" s="4" t="s">
        <v>4</v>
      </c>
      <c r="E65" s="4">
        <v>2</v>
      </c>
      <c r="F65" s="4">
        <v>1</v>
      </c>
      <c r="G65" s="4">
        <v>62</v>
      </c>
      <c r="I65" s="2">
        <v>8</v>
      </c>
      <c r="J65" s="2">
        <v>12</v>
      </c>
      <c r="K65" s="2">
        <v>72</v>
      </c>
      <c r="L65" s="2">
        <v>133</v>
      </c>
      <c r="M65" s="2">
        <v>48</v>
      </c>
      <c r="N65" s="2">
        <v>85</v>
      </c>
      <c r="O65" s="2">
        <v>86</v>
      </c>
      <c r="Q65" s="2" t="s">
        <v>4</v>
      </c>
      <c r="R65" s="2" t="s">
        <v>32</v>
      </c>
      <c r="S65" s="2">
        <v>64</v>
      </c>
      <c r="W65" t="s">
        <v>2</v>
      </c>
      <c r="X65"/>
    </row>
    <row r="66" spans="1:24" x14ac:dyDescent="0.3">
      <c r="A66" t="s">
        <v>3</v>
      </c>
      <c r="B66" s="4" t="s">
        <v>12</v>
      </c>
      <c r="C66" s="4">
        <v>120</v>
      </c>
      <c r="D66" s="4">
        <v>10</v>
      </c>
      <c r="E66" s="4" t="s">
        <v>12</v>
      </c>
      <c r="F66" s="4">
        <v>0</v>
      </c>
      <c r="G66" s="4">
        <v>70</v>
      </c>
      <c r="I66" s="2">
        <v>8</v>
      </c>
      <c r="J66" s="2" t="s">
        <v>4</v>
      </c>
      <c r="K66" s="2">
        <v>46</v>
      </c>
      <c r="L66" s="2">
        <v>93</v>
      </c>
      <c r="M66" s="2">
        <v>24</v>
      </c>
      <c r="N66" s="2">
        <v>40</v>
      </c>
      <c r="O66" s="2">
        <v>14</v>
      </c>
      <c r="Q66" s="2" t="s">
        <v>4</v>
      </c>
      <c r="R66" s="2">
        <v>292</v>
      </c>
      <c r="S66" s="2">
        <v>16</v>
      </c>
      <c r="W66" t="s">
        <v>3</v>
      </c>
      <c r="X66"/>
    </row>
    <row r="67" spans="1:24" x14ac:dyDescent="0.3">
      <c r="T67" s="2">
        <v>130</v>
      </c>
      <c r="U67" s="2">
        <v>12</v>
      </c>
      <c r="V67" s="2">
        <v>178</v>
      </c>
      <c r="W67" t="s">
        <v>235</v>
      </c>
      <c r="X67"/>
    </row>
    <row r="68" spans="1:24" x14ac:dyDescent="0.3">
      <c r="A68" s="1" t="s">
        <v>46</v>
      </c>
      <c r="W68" s="1" t="s">
        <v>46</v>
      </c>
      <c r="X68" s="1"/>
    </row>
    <row r="69" spans="1:24" x14ac:dyDescent="0.3">
      <c r="A69" t="s">
        <v>9</v>
      </c>
      <c r="O69" s="2">
        <v>13</v>
      </c>
      <c r="W69" t="s">
        <v>9</v>
      </c>
      <c r="X69"/>
    </row>
    <row r="70" spans="1:24" x14ac:dyDescent="0.3">
      <c r="A70" t="s">
        <v>10</v>
      </c>
      <c r="O70" s="2">
        <v>6</v>
      </c>
      <c r="W70" t="s">
        <v>10</v>
      </c>
      <c r="X70"/>
    </row>
    <row r="71" spans="1:24" x14ac:dyDescent="0.3">
      <c r="A71" t="s">
        <v>11</v>
      </c>
      <c r="O71" s="2">
        <v>100</v>
      </c>
      <c r="W71" t="s">
        <v>11</v>
      </c>
      <c r="X71"/>
    </row>
    <row r="72" spans="1:24" x14ac:dyDescent="0.3">
      <c r="A72" s="1" t="s">
        <v>47</v>
      </c>
      <c r="W72" s="1" t="s">
        <v>47</v>
      </c>
      <c r="X72" s="1"/>
    </row>
    <row r="73" spans="1:24" x14ac:dyDescent="0.3">
      <c r="A73" t="s">
        <v>9</v>
      </c>
      <c r="O73" s="25">
        <v>124</v>
      </c>
      <c r="W73" t="s">
        <v>9</v>
      </c>
      <c r="X73"/>
    </row>
    <row r="74" spans="1:24" x14ac:dyDescent="0.3">
      <c r="A74" t="s">
        <v>10</v>
      </c>
      <c r="O74" s="2">
        <v>81</v>
      </c>
      <c r="W74" t="s">
        <v>10</v>
      </c>
      <c r="X74"/>
    </row>
    <row r="75" spans="1:24" x14ac:dyDescent="0.3">
      <c r="A75" t="s">
        <v>11</v>
      </c>
      <c r="O75" s="2">
        <v>30</v>
      </c>
      <c r="W75" t="s">
        <v>11</v>
      </c>
      <c r="X75"/>
    </row>
    <row r="76" spans="1:24" x14ac:dyDescent="0.3">
      <c r="A76" s="1" t="s">
        <v>48</v>
      </c>
      <c r="B76" s="5"/>
      <c r="C76" s="5"/>
      <c r="D76" s="5"/>
      <c r="E76" s="5"/>
      <c r="F76" s="5"/>
      <c r="G76" s="5"/>
      <c r="H76" s="5"/>
      <c r="W76" s="1" t="s">
        <v>48</v>
      </c>
      <c r="X76" s="1"/>
    </row>
    <row r="77" spans="1:24" x14ac:dyDescent="0.3">
      <c r="A77" t="s">
        <v>1</v>
      </c>
      <c r="B77" s="4" t="s">
        <v>4</v>
      </c>
      <c r="C77" s="4">
        <v>2520</v>
      </c>
      <c r="D77" s="4">
        <v>10</v>
      </c>
      <c r="E77" s="4" t="s">
        <v>12</v>
      </c>
      <c r="F77" s="4">
        <v>1</v>
      </c>
      <c r="G77" s="24">
        <v>240</v>
      </c>
      <c r="I77" s="2">
        <v>3</v>
      </c>
      <c r="J77" s="2" t="s">
        <v>4</v>
      </c>
      <c r="K77" s="2">
        <v>2</v>
      </c>
      <c r="W77" t="s">
        <v>1</v>
      </c>
      <c r="X77"/>
    </row>
    <row r="78" spans="1:24" x14ac:dyDescent="0.3">
      <c r="A78" t="s">
        <v>2</v>
      </c>
      <c r="B78" s="4" t="s">
        <v>4</v>
      </c>
      <c r="C78" s="4" t="s">
        <v>4</v>
      </c>
      <c r="D78" s="4" t="s">
        <v>4</v>
      </c>
      <c r="E78" s="4" t="s">
        <v>4</v>
      </c>
      <c r="F78" s="4">
        <v>0</v>
      </c>
      <c r="G78" s="4">
        <v>15</v>
      </c>
      <c r="I78" s="2">
        <v>2</v>
      </c>
      <c r="J78" s="2" t="s">
        <v>4</v>
      </c>
      <c r="K78" s="2" t="s">
        <v>4</v>
      </c>
      <c r="W78" t="s">
        <v>2</v>
      </c>
      <c r="X78"/>
    </row>
    <row r="79" spans="1:24" x14ac:dyDescent="0.3">
      <c r="A79" t="s">
        <v>3</v>
      </c>
      <c r="B79" s="4" t="s">
        <v>12</v>
      </c>
      <c r="C79" s="4">
        <v>150</v>
      </c>
      <c r="D79" s="4" t="s">
        <v>12</v>
      </c>
      <c r="E79" s="4" t="s">
        <v>12</v>
      </c>
      <c r="F79" s="4">
        <v>0</v>
      </c>
      <c r="G79" s="4">
        <v>10</v>
      </c>
      <c r="I79" s="2" t="s">
        <v>4</v>
      </c>
      <c r="J79" s="2" t="s">
        <v>4</v>
      </c>
      <c r="K79" s="2">
        <v>4</v>
      </c>
      <c r="W79" t="s">
        <v>3</v>
      </c>
      <c r="X79"/>
    </row>
    <row r="80" spans="1:24" x14ac:dyDescent="0.3">
      <c r="A80" s="1" t="s">
        <v>49</v>
      </c>
      <c r="B80" s="5"/>
      <c r="C80" s="5"/>
      <c r="D80" s="5"/>
      <c r="E80" s="5"/>
      <c r="F80" s="5"/>
      <c r="G80" s="5"/>
      <c r="H80" s="5"/>
      <c r="W80" s="1" t="s">
        <v>49</v>
      </c>
      <c r="X80" s="1"/>
    </row>
    <row r="81" spans="1:24" x14ac:dyDescent="0.3">
      <c r="A81" t="s">
        <v>1</v>
      </c>
      <c r="B81" s="4" t="s">
        <v>12</v>
      </c>
      <c r="C81" s="4" t="s">
        <v>12</v>
      </c>
      <c r="D81" s="4">
        <v>30</v>
      </c>
      <c r="E81" s="4">
        <v>20</v>
      </c>
      <c r="F81" s="4">
        <v>1</v>
      </c>
      <c r="G81" s="24">
        <v>160</v>
      </c>
      <c r="I81" s="2">
        <v>2</v>
      </c>
      <c r="J81" s="2">
        <v>91</v>
      </c>
      <c r="K81" s="2">
        <v>1</v>
      </c>
      <c r="W81" t="s">
        <v>1</v>
      </c>
      <c r="X81"/>
    </row>
    <row r="82" spans="1:24" x14ac:dyDescent="0.3">
      <c r="A82" t="s">
        <v>2</v>
      </c>
      <c r="B82" s="4" t="s">
        <v>4</v>
      </c>
      <c r="C82" s="4" t="s">
        <v>4</v>
      </c>
      <c r="D82" s="4">
        <v>2</v>
      </c>
      <c r="E82" s="4">
        <v>5</v>
      </c>
      <c r="F82" s="4">
        <v>1</v>
      </c>
      <c r="G82" s="4">
        <v>27</v>
      </c>
      <c r="I82" s="2">
        <v>-1</v>
      </c>
      <c r="J82" s="2">
        <v>74</v>
      </c>
      <c r="K82" s="2" t="s">
        <v>4</v>
      </c>
      <c r="W82" t="s">
        <v>2</v>
      </c>
      <c r="X82"/>
    </row>
    <row r="83" spans="1:24" x14ac:dyDescent="0.3">
      <c r="A83" t="s">
        <v>3</v>
      </c>
      <c r="B83" s="4" t="s">
        <v>12</v>
      </c>
      <c r="C83" s="4">
        <v>40</v>
      </c>
      <c r="D83" s="4" t="s">
        <v>12</v>
      </c>
      <c r="E83" s="4" t="s">
        <v>12</v>
      </c>
      <c r="F83" s="4">
        <v>0</v>
      </c>
      <c r="G83" s="4">
        <v>30</v>
      </c>
      <c r="I83" s="2">
        <v>1</v>
      </c>
      <c r="J83" s="2" t="s">
        <v>4</v>
      </c>
      <c r="K83" s="2">
        <v>2</v>
      </c>
      <c r="W83" t="s">
        <v>3</v>
      </c>
      <c r="X83"/>
    </row>
    <row r="84" spans="1:24" x14ac:dyDescent="0.3">
      <c r="A84" s="1" t="s">
        <v>50</v>
      </c>
      <c r="W84" s="1" t="s">
        <v>50</v>
      </c>
      <c r="X84" s="1"/>
    </row>
    <row r="85" spans="1:24" x14ac:dyDescent="0.3">
      <c r="A85" t="s">
        <v>9</v>
      </c>
      <c r="Q85" s="2">
        <v>50</v>
      </c>
      <c r="R85" s="2" t="s">
        <v>29</v>
      </c>
      <c r="S85" s="25" t="s">
        <v>144</v>
      </c>
      <c r="T85" s="31"/>
      <c r="U85" s="31"/>
      <c r="V85" s="31"/>
      <c r="W85" t="s">
        <v>9</v>
      </c>
      <c r="X85"/>
    </row>
    <row r="86" spans="1:24" x14ac:dyDescent="0.3">
      <c r="A86" t="s">
        <v>10</v>
      </c>
      <c r="Q86" s="2">
        <v>7</v>
      </c>
      <c r="R86" s="2" t="s">
        <v>30</v>
      </c>
      <c r="S86" s="2" t="s">
        <v>32</v>
      </c>
      <c r="W86" t="s">
        <v>10</v>
      </c>
      <c r="X86"/>
    </row>
    <row r="87" spans="1:24" x14ac:dyDescent="0.3">
      <c r="A87" t="s">
        <v>11</v>
      </c>
      <c r="Q87" s="2">
        <v>132</v>
      </c>
      <c r="R87" s="2">
        <v>268</v>
      </c>
      <c r="S87" s="2">
        <v>5</v>
      </c>
      <c r="W87" t="s">
        <v>11</v>
      </c>
      <c r="X87"/>
    </row>
    <row r="88" spans="1:24" x14ac:dyDescent="0.3">
      <c r="T88" s="2" t="s">
        <v>4</v>
      </c>
      <c r="U88" s="2">
        <v>6</v>
      </c>
      <c r="V88" s="2">
        <v>4</v>
      </c>
      <c r="W88" t="s">
        <v>236</v>
      </c>
      <c r="X88"/>
    </row>
    <row r="89" spans="1:24" x14ac:dyDescent="0.3">
      <c r="A89" s="1" t="s">
        <v>51</v>
      </c>
      <c r="B89" s="5"/>
      <c r="C89" s="5"/>
      <c r="D89" s="5"/>
      <c r="E89" s="5"/>
      <c r="F89" s="5"/>
      <c r="G89" s="5"/>
      <c r="H89" s="5"/>
      <c r="W89" s="1" t="s">
        <v>51</v>
      </c>
      <c r="X89" s="1"/>
    </row>
    <row r="90" spans="1:24" x14ac:dyDescent="0.3">
      <c r="A90" t="s">
        <v>9</v>
      </c>
      <c r="B90" s="4" t="s">
        <v>12</v>
      </c>
      <c r="C90" s="4" t="s">
        <v>12</v>
      </c>
      <c r="D90" s="4" t="s">
        <v>12</v>
      </c>
      <c r="E90" s="4" t="s">
        <v>12</v>
      </c>
      <c r="F90" s="4">
        <v>4</v>
      </c>
      <c r="G90" s="24">
        <v>100</v>
      </c>
      <c r="H90" s="4" t="s">
        <v>13</v>
      </c>
      <c r="I90" s="2">
        <v>39</v>
      </c>
      <c r="J90" s="2" t="s">
        <v>4</v>
      </c>
      <c r="K90" s="2">
        <v>9</v>
      </c>
      <c r="W90" t="s">
        <v>9</v>
      </c>
      <c r="X90"/>
    </row>
    <row r="91" spans="1:24" x14ac:dyDescent="0.3">
      <c r="A91" t="s">
        <v>10</v>
      </c>
      <c r="B91" s="4" t="s">
        <v>4</v>
      </c>
      <c r="C91" s="4" t="s">
        <v>4</v>
      </c>
      <c r="D91" s="4" t="s">
        <v>4</v>
      </c>
      <c r="E91" s="4" t="s">
        <v>4</v>
      </c>
      <c r="F91" s="4">
        <v>0</v>
      </c>
      <c r="G91" s="4">
        <v>7</v>
      </c>
      <c r="I91" s="2">
        <v>2</v>
      </c>
      <c r="J91" s="2" t="s">
        <v>4</v>
      </c>
      <c r="K91" s="2" t="s">
        <v>4</v>
      </c>
      <c r="W91" t="s">
        <v>10</v>
      </c>
      <c r="X91"/>
    </row>
    <row r="92" spans="1:24" x14ac:dyDescent="0.3">
      <c r="A92" t="s">
        <v>11</v>
      </c>
      <c r="B92" s="4" t="s">
        <v>12</v>
      </c>
      <c r="C92" s="4">
        <v>240</v>
      </c>
      <c r="D92" s="4" t="s">
        <v>12</v>
      </c>
      <c r="E92" s="4" t="s">
        <v>12</v>
      </c>
      <c r="F92" s="4">
        <v>0</v>
      </c>
      <c r="G92" s="4">
        <v>10</v>
      </c>
      <c r="I92" s="2" t="s">
        <v>4</v>
      </c>
      <c r="J92" s="2" t="s">
        <v>4</v>
      </c>
      <c r="K92" s="2" t="s">
        <v>4</v>
      </c>
      <c r="W92" t="s">
        <v>11</v>
      </c>
      <c r="X92"/>
    </row>
    <row r="93" spans="1:24" x14ac:dyDescent="0.3">
      <c r="A93" s="1" t="s">
        <v>52</v>
      </c>
      <c r="W93" s="1" t="s">
        <v>52</v>
      </c>
      <c r="X93" s="1"/>
    </row>
    <row r="94" spans="1:24" x14ac:dyDescent="0.3">
      <c r="A94" t="s">
        <v>9</v>
      </c>
      <c r="Q94" s="2" t="s">
        <v>12</v>
      </c>
      <c r="R94" s="2" t="s">
        <v>34</v>
      </c>
      <c r="S94" s="25">
        <v>109</v>
      </c>
      <c r="T94" s="31"/>
      <c r="U94" s="31"/>
      <c r="V94" s="31"/>
      <c r="W94" t="s">
        <v>9</v>
      </c>
      <c r="X94"/>
    </row>
    <row r="95" spans="1:24" x14ac:dyDescent="0.3">
      <c r="A95" t="s">
        <v>10</v>
      </c>
      <c r="Q95" s="2">
        <v>1</v>
      </c>
      <c r="R95" s="2">
        <v>1</v>
      </c>
      <c r="S95" s="2">
        <v>65</v>
      </c>
      <c r="W95" t="s">
        <v>10</v>
      </c>
      <c r="X95"/>
    </row>
    <row r="96" spans="1:24" x14ac:dyDescent="0.3">
      <c r="A96" t="s">
        <v>11</v>
      </c>
      <c r="Q96" s="2" t="s">
        <v>4</v>
      </c>
      <c r="R96" s="2">
        <v>6</v>
      </c>
      <c r="S96" s="2">
        <v>2</v>
      </c>
      <c r="W96" t="s">
        <v>11</v>
      </c>
      <c r="X96"/>
    </row>
    <row r="97" spans="1:24" x14ac:dyDescent="0.3">
      <c r="T97" s="2" t="s">
        <v>4</v>
      </c>
      <c r="U97" s="2">
        <v>1</v>
      </c>
      <c r="V97" s="2" t="s">
        <v>4</v>
      </c>
      <c r="W97" t="s">
        <v>235</v>
      </c>
      <c r="X97"/>
    </row>
    <row r="98" spans="1:24" x14ac:dyDescent="0.3">
      <c r="A98" s="1" t="s">
        <v>53</v>
      </c>
      <c r="W98" s="1" t="s">
        <v>53</v>
      </c>
      <c r="X98" s="1"/>
    </row>
    <row r="99" spans="1:24" x14ac:dyDescent="0.3">
      <c r="A99" t="s">
        <v>9</v>
      </c>
      <c r="O99" s="2">
        <v>6</v>
      </c>
      <c r="W99" t="s">
        <v>9</v>
      </c>
      <c r="X99"/>
    </row>
    <row r="100" spans="1:24" x14ac:dyDescent="0.3">
      <c r="A100" t="s">
        <v>10</v>
      </c>
      <c r="O100" s="2">
        <v>1</v>
      </c>
      <c r="W100" t="s">
        <v>10</v>
      </c>
      <c r="X100"/>
    </row>
    <row r="101" spans="1:24" x14ac:dyDescent="0.3">
      <c r="A101" t="s">
        <v>11</v>
      </c>
      <c r="O101" s="2">
        <v>9</v>
      </c>
      <c r="W101" t="s">
        <v>11</v>
      </c>
      <c r="X101"/>
    </row>
    <row r="102" spans="1:24" x14ac:dyDescent="0.3">
      <c r="A102" s="1" t="s">
        <v>54</v>
      </c>
      <c r="B102" s="5"/>
      <c r="C102" s="5"/>
      <c r="D102" s="5"/>
      <c r="E102" s="5"/>
      <c r="F102" s="5"/>
      <c r="G102" s="5"/>
      <c r="H102" s="5"/>
      <c r="W102" s="1" t="s">
        <v>54</v>
      </c>
      <c r="X102" s="1"/>
    </row>
    <row r="103" spans="1:24" x14ac:dyDescent="0.3">
      <c r="A103" t="s">
        <v>9</v>
      </c>
      <c r="B103" s="4" t="s">
        <v>12</v>
      </c>
      <c r="C103" s="4" t="s">
        <v>12</v>
      </c>
      <c r="D103" s="4">
        <v>10</v>
      </c>
      <c r="E103" s="4" t="s">
        <v>12</v>
      </c>
      <c r="F103" s="4">
        <v>2</v>
      </c>
      <c r="G103" s="24">
        <v>620</v>
      </c>
      <c r="I103" s="2">
        <v>4</v>
      </c>
      <c r="J103" s="2">
        <v>4</v>
      </c>
      <c r="K103" s="2">
        <v>2</v>
      </c>
      <c r="W103" t="s">
        <v>9</v>
      </c>
      <c r="X103"/>
    </row>
    <row r="104" spans="1:24" x14ac:dyDescent="0.3">
      <c r="A104" t="s">
        <v>10</v>
      </c>
      <c r="B104" s="4" t="s">
        <v>4</v>
      </c>
      <c r="C104" s="4" t="s">
        <v>4</v>
      </c>
      <c r="D104" s="4" t="s">
        <v>4</v>
      </c>
      <c r="E104" s="4" t="s">
        <v>4</v>
      </c>
      <c r="F104" s="4">
        <v>2</v>
      </c>
      <c r="G104" s="4">
        <v>183</v>
      </c>
      <c r="I104" s="2">
        <v>-1</v>
      </c>
      <c r="J104" s="2" t="s">
        <v>4</v>
      </c>
      <c r="K104" s="2" t="s">
        <v>4</v>
      </c>
      <c r="W104" t="s">
        <v>10</v>
      </c>
      <c r="X104"/>
    </row>
    <row r="105" spans="1:24" x14ac:dyDescent="0.3">
      <c r="A105" t="s">
        <v>11</v>
      </c>
      <c r="B105" s="4" t="s">
        <v>12</v>
      </c>
      <c r="C105" s="4">
        <v>10</v>
      </c>
      <c r="D105" s="4" t="s">
        <v>12</v>
      </c>
      <c r="E105" s="4" t="s">
        <v>12</v>
      </c>
      <c r="F105" s="4">
        <v>10</v>
      </c>
      <c r="G105" s="4">
        <v>540</v>
      </c>
      <c r="I105" s="2" t="s">
        <v>4</v>
      </c>
      <c r="J105" s="2" t="s">
        <v>4</v>
      </c>
      <c r="K105" s="2">
        <v>2</v>
      </c>
      <c r="W105" t="s">
        <v>11</v>
      </c>
      <c r="X105"/>
    </row>
    <row r="106" spans="1:24" x14ac:dyDescent="0.3">
      <c r="A106" s="1" t="s">
        <v>55</v>
      </c>
      <c r="B106" s="5"/>
      <c r="C106" s="5"/>
      <c r="D106" s="5"/>
      <c r="E106" s="5"/>
      <c r="F106" s="5"/>
      <c r="G106" s="5"/>
      <c r="H106" s="5"/>
      <c r="W106" s="1" t="s">
        <v>55</v>
      </c>
      <c r="X106" s="1"/>
    </row>
    <row r="107" spans="1:24" x14ac:dyDescent="0.3">
      <c r="A107" t="s">
        <v>9</v>
      </c>
      <c r="B107" s="4" t="s">
        <v>12</v>
      </c>
      <c r="C107" s="4" t="s">
        <v>12</v>
      </c>
      <c r="D107" s="4" t="s">
        <v>12</v>
      </c>
      <c r="E107" s="4" t="s">
        <v>12</v>
      </c>
      <c r="F107" s="4">
        <v>4</v>
      </c>
      <c r="G107" s="24">
        <v>190</v>
      </c>
      <c r="I107" s="2">
        <v>5</v>
      </c>
      <c r="J107" s="2">
        <v>2</v>
      </c>
      <c r="K107" s="2">
        <v>7</v>
      </c>
      <c r="W107" t="s">
        <v>9</v>
      </c>
      <c r="X107"/>
    </row>
    <row r="108" spans="1:24" x14ac:dyDescent="0.3">
      <c r="A108" t="s">
        <v>10</v>
      </c>
      <c r="B108" s="4" t="s">
        <v>4</v>
      </c>
      <c r="C108" s="4" t="s">
        <v>4</v>
      </c>
      <c r="D108" s="4" t="s">
        <v>4</v>
      </c>
      <c r="E108" s="4" t="s">
        <v>4</v>
      </c>
      <c r="F108" s="4">
        <v>2</v>
      </c>
      <c r="G108" s="4">
        <v>23</v>
      </c>
      <c r="I108" s="2">
        <v>2</v>
      </c>
      <c r="J108" s="2" t="s">
        <v>4</v>
      </c>
      <c r="K108" s="2" t="s">
        <v>4</v>
      </c>
      <c r="W108" t="s">
        <v>10</v>
      </c>
      <c r="X108"/>
    </row>
    <row r="109" spans="1:24" x14ac:dyDescent="0.3">
      <c r="A109" t="s">
        <v>11</v>
      </c>
      <c r="B109" s="4" t="s">
        <v>12</v>
      </c>
      <c r="C109" s="4">
        <v>160</v>
      </c>
      <c r="D109" s="4" t="s">
        <v>12</v>
      </c>
      <c r="E109" s="4" t="s">
        <v>12</v>
      </c>
      <c r="F109" s="4">
        <v>10</v>
      </c>
      <c r="G109" s="4">
        <v>150</v>
      </c>
      <c r="H109" s="2"/>
      <c r="I109" s="2" t="s">
        <v>4</v>
      </c>
      <c r="J109" s="2" t="s">
        <v>4</v>
      </c>
      <c r="K109" s="2" t="s">
        <v>4</v>
      </c>
      <c r="W109" t="s">
        <v>11</v>
      </c>
      <c r="X109"/>
    </row>
    <row r="110" spans="1:24" ht="15" thickBot="1" x14ac:dyDescent="0.35">
      <c r="A110" s="19"/>
      <c r="B110" s="20"/>
      <c r="C110" s="20"/>
      <c r="D110" s="20"/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27"/>
    </row>
    <row r="111" spans="1:24" ht="15" thickTop="1" x14ac:dyDescent="0.3">
      <c r="W111"/>
      <c r="X111"/>
    </row>
    <row r="112" spans="1:24" x14ac:dyDescent="0.3">
      <c r="W112"/>
      <c r="X112"/>
    </row>
    <row r="113" spans="1:24" x14ac:dyDescent="0.3">
      <c r="W113"/>
      <c r="X113"/>
    </row>
    <row r="114" spans="1:24" x14ac:dyDescent="0.3">
      <c r="W114"/>
      <c r="X114"/>
    </row>
    <row r="115" spans="1:24" x14ac:dyDescent="0.3">
      <c r="W115"/>
      <c r="X115"/>
    </row>
    <row r="116" spans="1:24" x14ac:dyDescent="0.3">
      <c r="A116" s="9" t="s">
        <v>41</v>
      </c>
      <c r="W116" s="9" t="s">
        <v>41</v>
      </c>
      <c r="X116" s="9"/>
    </row>
    <row r="117" spans="1:24" x14ac:dyDescent="0.3">
      <c r="A117" s="1" t="s">
        <v>0</v>
      </c>
      <c r="B117" s="7" t="s">
        <v>62</v>
      </c>
      <c r="C117" s="7" t="s">
        <v>23</v>
      </c>
      <c r="D117" s="7" t="s">
        <v>24</v>
      </c>
      <c r="E117" s="6">
        <v>37495</v>
      </c>
      <c r="F117" s="6">
        <v>37859</v>
      </c>
      <c r="G117" s="6">
        <v>38229</v>
      </c>
      <c r="H117" s="5">
        <v>2005</v>
      </c>
      <c r="I117" s="3">
        <v>38952</v>
      </c>
      <c r="J117" s="3">
        <v>39322</v>
      </c>
      <c r="K117" s="3">
        <v>39693</v>
      </c>
      <c r="L117" s="3">
        <v>39980</v>
      </c>
      <c r="M117" s="3">
        <v>40009</v>
      </c>
      <c r="N117" s="3">
        <v>40037</v>
      </c>
      <c r="O117" s="3">
        <v>40302</v>
      </c>
      <c r="P117" s="3">
        <v>41505</v>
      </c>
      <c r="Q117" s="3">
        <v>43277</v>
      </c>
      <c r="R117" s="3">
        <v>43306</v>
      </c>
      <c r="S117" s="3">
        <v>43348</v>
      </c>
      <c r="T117" s="3">
        <v>43656</v>
      </c>
      <c r="U117" s="3">
        <v>43690</v>
      </c>
      <c r="V117" s="3">
        <v>43711</v>
      </c>
      <c r="W117" s="1" t="s">
        <v>0</v>
      </c>
      <c r="X117" s="1"/>
    </row>
    <row r="118" spans="1:24" x14ac:dyDescent="0.3">
      <c r="A118" s="1" t="s">
        <v>19</v>
      </c>
      <c r="B118" s="5"/>
      <c r="C118" s="5"/>
      <c r="D118" s="5"/>
      <c r="E118" s="5"/>
      <c r="F118" s="5"/>
      <c r="G118" s="5"/>
      <c r="H118" s="5"/>
      <c r="W118" s="1" t="s">
        <v>19</v>
      </c>
      <c r="X118" s="1"/>
    </row>
    <row r="119" spans="1:24" x14ac:dyDescent="0.3">
      <c r="A119" t="s">
        <v>1</v>
      </c>
      <c r="B119" s="4" t="s">
        <v>12</v>
      </c>
      <c r="C119" s="4">
        <v>20</v>
      </c>
      <c r="D119" s="4">
        <v>40</v>
      </c>
      <c r="E119" s="4">
        <v>10</v>
      </c>
      <c r="F119" s="4">
        <v>2</v>
      </c>
      <c r="G119" s="4">
        <v>40</v>
      </c>
      <c r="I119" s="2">
        <v>5</v>
      </c>
      <c r="J119" s="2">
        <v>27</v>
      </c>
      <c r="K119" s="2">
        <v>12</v>
      </c>
      <c r="L119" s="2">
        <v>9</v>
      </c>
      <c r="M119" s="2">
        <v>1</v>
      </c>
      <c r="N119" s="2">
        <v>11</v>
      </c>
      <c r="P119" s="2">
        <v>6</v>
      </c>
      <c r="Q119" s="2" t="s">
        <v>12</v>
      </c>
      <c r="R119" s="2" t="s">
        <v>26</v>
      </c>
      <c r="S119" s="25">
        <v>80</v>
      </c>
      <c r="T119" s="31"/>
      <c r="U119" s="31"/>
      <c r="V119" s="31"/>
      <c r="W119" t="s">
        <v>1</v>
      </c>
      <c r="X119"/>
    </row>
    <row r="120" spans="1:24" x14ac:dyDescent="0.3">
      <c r="A120" t="s">
        <v>2</v>
      </c>
      <c r="B120" s="4" t="s">
        <v>4</v>
      </c>
      <c r="C120" s="4">
        <v>2</v>
      </c>
      <c r="D120" s="4" t="s">
        <v>4</v>
      </c>
      <c r="E120" s="4" t="s">
        <v>4</v>
      </c>
      <c r="F120" s="4">
        <v>0</v>
      </c>
      <c r="G120" s="4">
        <v>6</v>
      </c>
      <c r="I120" s="2">
        <v>3</v>
      </c>
      <c r="J120" s="2">
        <v>23</v>
      </c>
      <c r="K120" s="2">
        <v>3</v>
      </c>
      <c r="L120" s="2">
        <v>1</v>
      </c>
      <c r="M120" s="2">
        <v>1</v>
      </c>
      <c r="N120" s="2">
        <v>2</v>
      </c>
      <c r="P120" s="2">
        <v>2</v>
      </c>
      <c r="Q120" s="2" t="s">
        <v>4</v>
      </c>
      <c r="R120" s="2" t="s">
        <v>27</v>
      </c>
      <c r="S120" s="2">
        <v>72</v>
      </c>
      <c r="W120" t="s">
        <v>2</v>
      </c>
      <c r="X120"/>
    </row>
    <row r="121" spans="1:24" x14ac:dyDescent="0.3">
      <c r="A121" t="s">
        <v>3</v>
      </c>
      <c r="B121" s="4" t="s">
        <v>12</v>
      </c>
      <c r="C121" s="4">
        <v>200</v>
      </c>
      <c r="D121" s="4" t="s">
        <v>12</v>
      </c>
      <c r="E121" s="4" t="s">
        <v>12</v>
      </c>
      <c r="F121" s="4">
        <v>6</v>
      </c>
      <c r="G121" s="4">
        <v>30</v>
      </c>
      <c r="I121" s="2">
        <v>1</v>
      </c>
      <c r="J121" s="2">
        <v>14</v>
      </c>
      <c r="K121" s="2">
        <v>4</v>
      </c>
      <c r="L121" s="2">
        <v>6</v>
      </c>
      <c r="M121" s="2" t="s">
        <v>4</v>
      </c>
      <c r="N121" s="2">
        <v>8</v>
      </c>
      <c r="P121" s="2" t="s">
        <v>4</v>
      </c>
      <c r="Q121" s="2">
        <v>1</v>
      </c>
      <c r="R121" s="2">
        <v>7</v>
      </c>
      <c r="S121" s="2">
        <v>15</v>
      </c>
      <c r="W121" t="s">
        <v>3</v>
      </c>
      <c r="X121"/>
    </row>
    <row r="122" spans="1:24" x14ac:dyDescent="0.3">
      <c r="T122" s="2">
        <v>1</v>
      </c>
      <c r="U122" s="2">
        <v>1</v>
      </c>
      <c r="V122" s="2">
        <v>12</v>
      </c>
      <c r="W122" t="s">
        <v>235</v>
      </c>
      <c r="X122"/>
    </row>
    <row r="123" spans="1:24" x14ac:dyDescent="0.3">
      <c r="A123" s="1" t="s">
        <v>56</v>
      </c>
      <c r="B123" s="5"/>
      <c r="C123" s="5"/>
      <c r="D123" s="5"/>
      <c r="E123" s="5"/>
      <c r="F123" s="5"/>
      <c r="G123" s="5"/>
      <c r="H123" s="5"/>
      <c r="W123" s="1" t="s">
        <v>56</v>
      </c>
      <c r="X123" s="1"/>
    </row>
    <row r="124" spans="1:24" x14ac:dyDescent="0.3">
      <c r="A124" t="s">
        <v>1</v>
      </c>
      <c r="B124" s="4" t="s">
        <v>12</v>
      </c>
      <c r="C124" s="4">
        <v>30</v>
      </c>
      <c r="D124" s="4">
        <v>140</v>
      </c>
      <c r="E124" s="4" t="s">
        <v>12</v>
      </c>
      <c r="F124" s="4">
        <v>3</v>
      </c>
      <c r="G124" s="24">
        <v>670</v>
      </c>
      <c r="I124" s="25">
        <v>80</v>
      </c>
      <c r="J124" s="2">
        <v>4</v>
      </c>
      <c r="K124" s="2">
        <v>7</v>
      </c>
      <c r="L124" s="2" t="s">
        <v>6</v>
      </c>
      <c r="M124" s="2">
        <v>5</v>
      </c>
      <c r="N124" s="2">
        <v>14</v>
      </c>
      <c r="P124" s="2">
        <v>22</v>
      </c>
      <c r="Q124" s="2">
        <v>10</v>
      </c>
      <c r="R124" s="2" t="s">
        <v>28</v>
      </c>
      <c r="S124" s="25">
        <v>126</v>
      </c>
      <c r="T124" s="31"/>
      <c r="U124" s="31"/>
      <c r="V124" s="31"/>
      <c r="W124" t="s">
        <v>1</v>
      </c>
      <c r="X124"/>
    </row>
    <row r="125" spans="1:24" x14ac:dyDescent="0.3">
      <c r="A125" t="s">
        <v>2</v>
      </c>
      <c r="B125" s="4" t="s">
        <v>4</v>
      </c>
      <c r="C125" s="4">
        <v>1</v>
      </c>
      <c r="D125" s="4">
        <v>2</v>
      </c>
      <c r="E125" s="4" t="s">
        <v>4</v>
      </c>
      <c r="F125" s="4">
        <v>1</v>
      </c>
      <c r="G125" s="4">
        <v>5</v>
      </c>
      <c r="J125" s="2">
        <v>24</v>
      </c>
      <c r="K125" s="2">
        <v>4</v>
      </c>
      <c r="L125" s="2">
        <v>27</v>
      </c>
      <c r="M125" s="2">
        <v>1</v>
      </c>
      <c r="N125" s="2">
        <v>2</v>
      </c>
      <c r="P125" s="2">
        <v>12</v>
      </c>
      <c r="Q125" s="2">
        <v>7</v>
      </c>
      <c r="R125" s="2">
        <v>43</v>
      </c>
      <c r="S125" s="2">
        <v>71</v>
      </c>
      <c r="W125" t="s">
        <v>2</v>
      </c>
      <c r="X125"/>
    </row>
    <row r="126" spans="1:24" x14ac:dyDescent="0.3">
      <c r="A126" t="s">
        <v>3</v>
      </c>
      <c r="B126" s="4" t="s">
        <v>12</v>
      </c>
      <c r="C126" s="4">
        <v>70</v>
      </c>
      <c r="D126" s="4" t="s">
        <v>12</v>
      </c>
      <c r="E126" s="4">
        <v>10</v>
      </c>
      <c r="F126" s="4">
        <v>2</v>
      </c>
      <c r="G126" s="4">
        <v>40</v>
      </c>
      <c r="I126" s="2">
        <v>1</v>
      </c>
      <c r="J126" s="2" t="s">
        <v>4</v>
      </c>
      <c r="K126" s="2">
        <v>1</v>
      </c>
      <c r="L126" s="2">
        <v>35</v>
      </c>
      <c r="M126" s="2">
        <v>1</v>
      </c>
      <c r="N126" s="2" t="s">
        <v>4</v>
      </c>
      <c r="P126" s="2">
        <v>1</v>
      </c>
      <c r="Q126" s="2">
        <v>1</v>
      </c>
      <c r="R126" s="2">
        <v>2</v>
      </c>
      <c r="S126" s="2">
        <v>17</v>
      </c>
      <c r="W126" t="s">
        <v>3</v>
      </c>
      <c r="X126"/>
    </row>
    <row r="127" spans="1:24" x14ac:dyDescent="0.3">
      <c r="T127" s="2">
        <v>9</v>
      </c>
      <c r="U127" s="2">
        <v>22</v>
      </c>
      <c r="V127" s="2">
        <v>7</v>
      </c>
      <c r="W127" t="s">
        <v>235</v>
      </c>
      <c r="X127"/>
    </row>
    <row r="128" spans="1:24" x14ac:dyDescent="0.3">
      <c r="A128" s="1" t="s">
        <v>57</v>
      </c>
      <c r="B128" s="5"/>
      <c r="C128" s="5"/>
      <c r="D128" s="5"/>
      <c r="E128" s="5"/>
      <c r="F128" s="5"/>
      <c r="G128" s="5"/>
      <c r="H128" s="5"/>
      <c r="W128" s="1" t="s">
        <v>57</v>
      </c>
      <c r="X128" s="1"/>
    </row>
    <row r="129" spans="1:24" x14ac:dyDescent="0.3">
      <c r="A129" t="s">
        <v>1</v>
      </c>
      <c r="B129" s="4" t="s">
        <v>12</v>
      </c>
      <c r="C129" s="4">
        <v>10</v>
      </c>
      <c r="D129" s="4">
        <v>220</v>
      </c>
      <c r="E129" s="4">
        <v>20</v>
      </c>
      <c r="F129" s="4">
        <v>2</v>
      </c>
      <c r="G129" s="24">
        <v>170</v>
      </c>
      <c r="I129" s="2">
        <v>92</v>
      </c>
      <c r="J129" s="2">
        <v>30</v>
      </c>
      <c r="K129" s="2">
        <v>42</v>
      </c>
      <c r="W129" t="s">
        <v>1</v>
      </c>
      <c r="X129"/>
    </row>
    <row r="130" spans="1:24" x14ac:dyDescent="0.3">
      <c r="A130" t="s">
        <v>2</v>
      </c>
      <c r="B130" s="4" t="s">
        <v>4</v>
      </c>
      <c r="C130" s="4">
        <v>1</v>
      </c>
      <c r="D130" s="4">
        <v>3</v>
      </c>
      <c r="E130" s="4" t="s">
        <v>4</v>
      </c>
      <c r="F130" s="4">
        <v>1</v>
      </c>
      <c r="G130" s="4">
        <v>11</v>
      </c>
      <c r="I130" s="2">
        <v>8</v>
      </c>
      <c r="J130" s="2">
        <v>4</v>
      </c>
      <c r="K130" s="2" t="s">
        <v>4</v>
      </c>
      <c r="W130" t="s">
        <v>2</v>
      </c>
      <c r="X130"/>
    </row>
    <row r="131" spans="1:24" x14ac:dyDescent="0.3">
      <c r="A131" t="s">
        <v>3</v>
      </c>
      <c r="B131" s="4" t="s">
        <v>12</v>
      </c>
      <c r="C131" s="4">
        <v>30</v>
      </c>
      <c r="D131" s="4" t="s">
        <v>12</v>
      </c>
      <c r="E131" s="4" t="s">
        <v>12</v>
      </c>
      <c r="F131" s="4">
        <v>0</v>
      </c>
      <c r="G131" s="4">
        <v>40</v>
      </c>
      <c r="I131" s="2">
        <v>2</v>
      </c>
      <c r="J131" s="2">
        <v>5</v>
      </c>
      <c r="K131" s="2">
        <v>6</v>
      </c>
      <c r="W131" t="s">
        <v>3</v>
      </c>
      <c r="X131"/>
    </row>
    <row r="132" spans="1:24" x14ac:dyDescent="0.3">
      <c r="A132" s="1" t="s">
        <v>25</v>
      </c>
      <c r="W132" s="1" t="s">
        <v>25</v>
      </c>
      <c r="X132" s="1"/>
    </row>
    <row r="133" spans="1:24" x14ac:dyDescent="0.3">
      <c r="A133" t="s">
        <v>9</v>
      </c>
      <c r="Q133" s="2">
        <v>20</v>
      </c>
      <c r="R133" s="2" t="s">
        <v>29</v>
      </c>
      <c r="S133" s="25">
        <v>80</v>
      </c>
      <c r="T133" s="31"/>
      <c r="U133" s="31"/>
      <c r="V133" s="31"/>
      <c r="W133" t="s">
        <v>9</v>
      </c>
      <c r="X133"/>
    </row>
    <row r="134" spans="1:24" x14ac:dyDescent="0.3">
      <c r="A134" t="s">
        <v>10</v>
      </c>
      <c r="Q134" s="2">
        <v>6</v>
      </c>
      <c r="R134" s="2">
        <v>80</v>
      </c>
      <c r="S134" s="2">
        <v>82</v>
      </c>
      <c r="W134" t="s">
        <v>10</v>
      </c>
      <c r="X134"/>
    </row>
    <row r="135" spans="1:24" x14ac:dyDescent="0.3">
      <c r="A135" t="s">
        <v>11</v>
      </c>
      <c r="Q135" s="2">
        <v>33</v>
      </c>
      <c r="R135" s="2">
        <v>14</v>
      </c>
      <c r="S135" s="2">
        <v>1</v>
      </c>
      <c r="W135" t="s">
        <v>11</v>
      </c>
      <c r="X135"/>
    </row>
    <row r="136" spans="1:24" x14ac:dyDescent="0.3">
      <c r="T136" s="2">
        <v>2</v>
      </c>
      <c r="U136" s="2">
        <v>2</v>
      </c>
      <c r="V136" s="2" t="s">
        <v>4</v>
      </c>
      <c r="W136" t="s">
        <v>235</v>
      </c>
      <c r="X136"/>
    </row>
    <row r="137" spans="1:24" x14ac:dyDescent="0.3">
      <c r="A137" s="1" t="s">
        <v>58</v>
      </c>
      <c r="W137" s="1" t="s">
        <v>58</v>
      </c>
      <c r="X137" s="1"/>
    </row>
    <row r="138" spans="1:24" x14ac:dyDescent="0.3">
      <c r="A138" t="s">
        <v>9</v>
      </c>
      <c r="Q138" s="25">
        <v>90</v>
      </c>
      <c r="R138" s="2" t="s">
        <v>29</v>
      </c>
      <c r="S138" s="2">
        <v>19</v>
      </c>
      <c r="W138" t="s">
        <v>9</v>
      </c>
      <c r="X138"/>
    </row>
    <row r="139" spans="1:24" x14ac:dyDescent="0.3">
      <c r="A139" t="s">
        <v>10</v>
      </c>
      <c r="Q139" s="2">
        <v>60</v>
      </c>
      <c r="R139" s="2" t="s">
        <v>29</v>
      </c>
      <c r="S139" s="2">
        <v>17</v>
      </c>
      <c r="W139" t="s">
        <v>10</v>
      </c>
      <c r="X139"/>
    </row>
    <row r="140" spans="1:24" x14ac:dyDescent="0.3">
      <c r="A140" t="s">
        <v>11</v>
      </c>
      <c r="Q140" s="2">
        <v>27</v>
      </c>
      <c r="R140" s="2">
        <v>476</v>
      </c>
      <c r="S140" s="2">
        <v>2</v>
      </c>
      <c r="W140" t="s">
        <v>11</v>
      </c>
      <c r="X140"/>
    </row>
    <row r="141" spans="1:24" x14ac:dyDescent="0.3">
      <c r="T141" s="2" t="s">
        <v>4</v>
      </c>
      <c r="U141" s="2" t="s">
        <v>4</v>
      </c>
      <c r="V141" s="2">
        <v>2</v>
      </c>
      <c r="W141" t="s">
        <v>235</v>
      </c>
      <c r="X141"/>
    </row>
    <row r="142" spans="1:24" x14ac:dyDescent="0.3">
      <c r="A142" s="1" t="s">
        <v>59</v>
      </c>
      <c r="B142" s="5"/>
      <c r="C142" s="5"/>
      <c r="D142" s="5"/>
      <c r="E142" s="5"/>
      <c r="F142" s="5"/>
      <c r="G142" s="5"/>
      <c r="H142" s="5"/>
      <c r="W142" s="1" t="s">
        <v>59</v>
      </c>
      <c r="X142" s="1"/>
    </row>
    <row r="143" spans="1:24" x14ac:dyDescent="0.3">
      <c r="A143" t="s">
        <v>9</v>
      </c>
      <c r="B143" s="4" t="s">
        <v>12</v>
      </c>
      <c r="C143" s="4" t="s">
        <v>12</v>
      </c>
      <c r="D143" s="4">
        <v>240</v>
      </c>
      <c r="E143" s="4" t="s">
        <v>12</v>
      </c>
      <c r="F143" s="4">
        <v>3</v>
      </c>
      <c r="G143" s="24">
        <v>150</v>
      </c>
      <c r="I143" s="2">
        <v>5</v>
      </c>
      <c r="J143" s="2">
        <v>6</v>
      </c>
      <c r="K143" s="2">
        <v>4</v>
      </c>
      <c r="W143" t="s">
        <v>9</v>
      </c>
      <c r="X143"/>
    </row>
    <row r="144" spans="1:24" x14ac:dyDescent="0.3">
      <c r="A144" t="s">
        <v>2</v>
      </c>
      <c r="B144" s="4" t="s">
        <v>4</v>
      </c>
      <c r="C144" s="4">
        <v>3</v>
      </c>
      <c r="D144" s="4" t="s">
        <v>4</v>
      </c>
      <c r="E144" s="4" t="s">
        <v>4</v>
      </c>
      <c r="F144" s="4">
        <v>1</v>
      </c>
      <c r="G144" s="4">
        <v>4</v>
      </c>
      <c r="I144" s="2">
        <v>1</v>
      </c>
      <c r="J144" s="2">
        <v>3</v>
      </c>
      <c r="K144" s="2">
        <v>3</v>
      </c>
      <c r="W144" t="s">
        <v>2</v>
      </c>
      <c r="X144"/>
    </row>
    <row r="145" spans="1:24" x14ac:dyDescent="0.3">
      <c r="A145" t="s">
        <v>3</v>
      </c>
      <c r="B145" s="4" t="s">
        <v>12</v>
      </c>
      <c r="C145" s="4">
        <v>10</v>
      </c>
      <c r="D145" s="4" t="s">
        <v>12</v>
      </c>
      <c r="E145" s="4" t="s">
        <v>12</v>
      </c>
      <c r="F145" s="4">
        <v>12</v>
      </c>
      <c r="G145" s="4">
        <v>10</v>
      </c>
      <c r="I145" s="2" t="s">
        <v>4</v>
      </c>
      <c r="J145" s="2" t="s">
        <v>4</v>
      </c>
      <c r="K145" s="2">
        <v>2</v>
      </c>
      <c r="W145" t="s">
        <v>3</v>
      </c>
      <c r="X145"/>
    </row>
    <row r="146" spans="1:24" x14ac:dyDescent="0.3">
      <c r="A146" s="1" t="s">
        <v>60</v>
      </c>
      <c r="B146" s="5"/>
      <c r="C146" s="5"/>
      <c r="D146" s="5"/>
      <c r="E146" s="5"/>
      <c r="F146" s="5"/>
      <c r="G146" s="5"/>
      <c r="H146" s="5"/>
      <c r="W146" s="1" t="s">
        <v>60</v>
      </c>
      <c r="X146" s="1"/>
    </row>
    <row r="147" spans="1:24" x14ac:dyDescent="0.3">
      <c r="A147" t="s">
        <v>9</v>
      </c>
      <c r="B147" s="4" t="s">
        <v>12</v>
      </c>
      <c r="C147" s="4">
        <v>10</v>
      </c>
      <c r="D147" s="4">
        <v>80</v>
      </c>
      <c r="E147" s="4">
        <v>10</v>
      </c>
      <c r="F147" s="4">
        <v>3</v>
      </c>
      <c r="G147" s="24">
        <v>100</v>
      </c>
      <c r="I147" s="2">
        <v>8</v>
      </c>
      <c r="J147" s="2">
        <v>3</v>
      </c>
      <c r="K147" s="2">
        <v>4</v>
      </c>
      <c r="Q147" s="25">
        <v>190</v>
      </c>
      <c r="R147" s="2">
        <v>3</v>
      </c>
      <c r="S147" s="2">
        <v>24</v>
      </c>
      <c r="W147" t="s">
        <v>9</v>
      </c>
      <c r="X147"/>
    </row>
    <row r="148" spans="1:24" x14ac:dyDescent="0.3">
      <c r="A148" t="s">
        <v>10</v>
      </c>
      <c r="B148" s="4" t="s">
        <v>4</v>
      </c>
      <c r="C148" s="4">
        <v>1</v>
      </c>
      <c r="D148" s="4">
        <v>3</v>
      </c>
      <c r="E148" s="4" t="s">
        <v>4</v>
      </c>
      <c r="F148" s="4">
        <v>2</v>
      </c>
      <c r="G148" s="4">
        <v>21</v>
      </c>
      <c r="I148" s="2">
        <v>1</v>
      </c>
      <c r="J148" s="2">
        <v>3</v>
      </c>
      <c r="K148" s="2" t="s">
        <v>4</v>
      </c>
      <c r="Q148" s="2">
        <v>53</v>
      </c>
      <c r="R148" s="2" t="s">
        <v>29</v>
      </c>
      <c r="S148" s="2">
        <v>16</v>
      </c>
      <c r="W148" t="s">
        <v>10</v>
      </c>
      <c r="X148"/>
    </row>
    <row r="149" spans="1:24" x14ac:dyDescent="0.3">
      <c r="A149" t="s">
        <v>11</v>
      </c>
      <c r="B149" s="4" t="s">
        <v>12</v>
      </c>
      <c r="C149" s="4" t="s">
        <v>12</v>
      </c>
      <c r="D149" s="4">
        <v>10</v>
      </c>
      <c r="E149" s="4" t="s">
        <v>12</v>
      </c>
      <c r="F149" s="4">
        <v>4</v>
      </c>
      <c r="G149" s="4">
        <v>50</v>
      </c>
      <c r="I149" s="2">
        <v>1</v>
      </c>
      <c r="J149" s="2">
        <v>1</v>
      </c>
      <c r="K149" s="2">
        <v>2</v>
      </c>
      <c r="Q149" s="2">
        <v>82</v>
      </c>
      <c r="R149" s="2">
        <v>367</v>
      </c>
      <c r="S149" s="2">
        <v>113</v>
      </c>
      <c r="W149" t="s">
        <v>11</v>
      </c>
      <c r="X149"/>
    </row>
    <row r="150" spans="1:24" x14ac:dyDescent="0.3">
      <c r="T150" s="2">
        <v>2</v>
      </c>
      <c r="U150" s="2">
        <v>1</v>
      </c>
      <c r="V150" s="2">
        <v>1</v>
      </c>
      <c r="W150" t="s">
        <v>235</v>
      </c>
      <c r="X150"/>
    </row>
    <row r="151" spans="1:24" x14ac:dyDescent="0.3">
      <c r="A151" s="1" t="s">
        <v>61</v>
      </c>
      <c r="B151" s="5"/>
      <c r="C151" s="5"/>
      <c r="D151" s="5"/>
      <c r="E151" s="5"/>
      <c r="F151" s="5"/>
      <c r="G151" s="5"/>
      <c r="H151" s="5"/>
      <c r="W151" s="1" t="s">
        <v>61</v>
      </c>
      <c r="X151" s="1"/>
    </row>
    <row r="152" spans="1:24" x14ac:dyDescent="0.3">
      <c r="A152" t="s">
        <v>9</v>
      </c>
      <c r="B152" s="4" t="s">
        <v>12</v>
      </c>
      <c r="C152" s="4">
        <v>10</v>
      </c>
      <c r="D152" s="4">
        <v>30</v>
      </c>
      <c r="E152" s="4">
        <v>10</v>
      </c>
      <c r="F152" s="4">
        <v>4</v>
      </c>
      <c r="G152" s="24">
        <v>130</v>
      </c>
      <c r="I152" s="2">
        <v>4</v>
      </c>
      <c r="J152" s="2">
        <v>9</v>
      </c>
      <c r="K152" s="2">
        <v>6</v>
      </c>
      <c r="W152" t="s">
        <v>9</v>
      </c>
      <c r="X152"/>
    </row>
    <row r="153" spans="1:24" x14ac:dyDescent="0.3">
      <c r="A153" t="s">
        <v>10</v>
      </c>
      <c r="B153" s="4" t="s">
        <v>4</v>
      </c>
      <c r="C153" s="4" t="s">
        <v>4</v>
      </c>
      <c r="D153" s="4" t="s">
        <v>4</v>
      </c>
      <c r="E153" s="4">
        <v>4</v>
      </c>
      <c r="F153" s="4">
        <v>1</v>
      </c>
      <c r="G153" s="4">
        <v>48</v>
      </c>
      <c r="I153" s="2">
        <v>1</v>
      </c>
      <c r="J153" s="2">
        <v>5</v>
      </c>
      <c r="K153" s="2">
        <v>1</v>
      </c>
      <c r="W153" t="s">
        <v>10</v>
      </c>
      <c r="X153"/>
    </row>
    <row r="154" spans="1:24" x14ac:dyDescent="0.3">
      <c r="A154" t="s">
        <v>11</v>
      </c>
      <c r="B154" s="4" t="s">
        <v>12</v>
      </c>
      <c r="C154" s="4">
        <v>70</v>
      </c>
      <c r="D154" s="4" t="s">
        <v>12</v>
      </c>
      <c r="E154" s="4" t="s">
        <v>12</v>
      </c>
      <c r="F154" s="4">
        <v>2</v>
      </c>
      <c r="G154" s="4">
        <v>40</v>
      </c>
      <c r="I154" s="2" t="s">
        <v>4</v>
      </c>
      <c r="J154" s="2">
        <v>3</v>
      </c>
      <c r="K154" s="2" t="s">
        <v>4</v>
      </c>
      <c r="W154" t="s">
        <v>11</v>
      </c>
      <c r="X154"/>
    </row>
    <row r="155" spans="1:24" x14ac:dyDescent="0.3">
      <c r="A155" s="9" t="s">
        <v>35</v>
      </c>
      <c r="W155" s="9" t="s">
        <v>35</v>
      </c>
      <c r="X155" s="9"/>
    </row>
    <row r="156" spans="1:24" x14ac:dyDescent="0.3">
      <c r="A156" s="1" t="s">
        <v>36</v>
      </c>
      <c r="W156" s="1" t="s">
        <v>36</v>
      </c>
      <c r="X156" s="1"/>
    </row>
    <row r="157" spans="1:24" x14ac:dyDescent="0.3">
      <c r="A157" t="s">
        <v>9</v>
      </c>
      <c r="O157" s="2">
        <v>60</v>
      </c>
      <c r="W157" t="s">
        <v>9</v>
      </c>
      <c r="X157"/>
    </row>
    <row r="158" spans="1:24" x14ac:dyDescent="0.3">
      <c r="A158" t="s">
        <v>10</v>
      </c>
      <c r="O158" s="2">
        <v>1</v>
      </c>
      <c r="W158" t="s">
        <v>10</v>
      </c>
      <c r="X158"/>
    </row>
    <row r="159" spans="1:24" x14ac:dyDescent="0.3">
      <c r="A159" t="s">
        <v>11</v>
      </c>
      <c r="O159" s="2">
        <v>17</v>
      </c>
      <c r="W159" t="s">
        <v>11</v>
      </c>
      <c r="X159"/>
    </row>
    <row r="160" spans="1:24" x14ac:dyDescent="0.3">
      <c r="A160" s="1" t="s">
        <v>37</v>
      </c>
      <c r="W160" s="1" t="s">
        <v>37</v>
      </c>
      <c r="X160" s="1"/>
    </row>
    <row r="161" spans="1:24" x14ac:dyDescent="0.3">
      <c r="A161" t="s">
        <v>9</v>
      </c>
      <c r="O161" s="2" t="s">
        <v>4</v>
      </c>
      <c r="W161" t="s">
        <v>9</v>
      </c>
      <c r="X161"/>
    </row>
    <row r="162" spans="1:24" x14ac:dyDescent="0.3">
      <c r="A162" t="s">
        <v>10</v>
      </c>
      <c r="O162" s="2" t="s">
        <v>4</v>
      </c>
      <c r="W162" t="s">
        <v>10</v>
      </c>
      <c r="X162"/>
    </row>
    <row r="163" spans="1:24" x14ac:dyDescent="0.3">
      <c r="A163" t="s">
        <v>11</v>
      </c>
      <c r="O163" s="2">
        <v>11</v>
      </c>
      <c r="W163" t="s">
        <v>11</v>
      </c>
      <c r="X163"/>
    </row>
    <row r="164" spans="1:24" x14ac:dyDescent="0.3">
      <c r="A164" s="1" t="s">
        <v>38</v>
      </c>
      <c r="W164" s="1" t="s">
        <v>38</v>
      </c>
      <c r="X164" s="1"/>
    </row>
    <row r="165" spans="1:24" x14ac:dyDescent="0.3">
      <c r="A165" t="s">
        <v>9</v>
      </c>
      <c r="O165" s="2">
        <v>3</v>
      </c>
      <c r="W165" t="s">
        <v>9</v>
      </c>
      <c r="X165"/>
    </row>
    <row r="166" spans="1:24" x14ac:dyDescent="0.3">
      <c r="A166" t="s">
        <v>10</v>
      </c>
      <c r="O166" s="2">
        <v>1</v>
      </c>
      <c r="W166" t="s">
        <v>10</v>
      </c>
      <c r="X166"/>
    </row>
    <row r="167" spans="1:24" x14ac:dyDescent="0.3">
      <c r="A167" t="s">
        <v>11</v>
      </c>
      <c r="O167" s="2">
        <v>15</v>
      </c>
      <c r="W167" t="s">
        <v>11</v>
      </c>
      <c r="X167"/>
    </row>
    <row r="168" spans="1:24" x14ac:dyDescent="0.3">
      <c r="W168"/>
      <c r="X168"/>
    </row>
    <row r="169" spans="1:24" x14ac:dyDescent="0.3">
      <c r="A169" t="s">
        <v>15</v>
      </c>
      <c r="E169" t="s">
        <v>31</v>
      </c>
      <c r="W169"/>
      <c r="X169"/>
    </row>
    <row r="170" spans="1:24" x14ac:dyDescent="0.3">
      <c r="A170" t="s">
        <v>20</v>
      </c>
      <c r="W170"/>
      <c r="X170"/>
    </row>
    <row r="171" spans="1:24" x14ac:dyDescent="0.3">
      <c r="W171"/>
      <c r="X171"/>
    </row>
    <row r="172" spans="1:24" x14ac:dyDescent="0.3">
      <c r="W172"/>
      <c r="X172"/>
    </row>
    <row r="174" spans="1:24" x14ac:dyDescent="0.3">
      <c r="B174"/>
      <c r="C174" t="s">
        <v>181</v>
      </c>
      <c r="D174"/>
      <c r="E174"/>
    </row>
    <row r="175" spans="1:24" x14ac:dyDescent="0.3">
      <c r="B175"/>
      <c r="C175"/>
      <c r="D175"/>
      <c r="E175"/>
    </row>
    <row r="176" spans="1:24" x14ac:dyDescent="0.3">
      <c r="A176" t="s">
        <v>182</v>
      </c>
      <c r="B176" t="s">
        <v>183</v>
      </c>
      <c r="C176" t="s">
        <v>184</v>
      </c>
      <c r="D176" t="s">
        <v>185</v>
      </c>
      <c r="E176" t="s">
        <v>186</v>
      </c>
    </row>
    <row r="177" spans="1:5" x14ac:dyDescent="0.3">
      <c r="B177"/>
      <c r="C177"/>
      <c r="D177"/>
      <c r="E177"/>
    </row>
    <row r="178" spans="1:5" x14ac:dyDescent="0.3">
      <c r="B178"/>
      <c r="C178"/>
      <c r="D178"/>
      <c r="E178"/>
    </row>
    <row r="179" spans="1:5" x14ac:dyDescent="0.3">
      <c r="A179">
        <v>1</v>
      </c>
      <c r="B179" t="s">
        <v>187</v>
      </c>
      <c r="C179" t="s">
        <v>188</v>
      </c>
      <c r="D179" t="s">
        <v>189</v>
      </c>
      <c r="E179" t="s">
        <v>190</v>
      </c>
    </row>
    <row r="180" spans="1:5" x14ac:dyDescent="0.3">
      <c r="A180">
        <v>2</v>
      </c>
      <c r="B180" t="s">
        <v>191</v>
      </c>
      <c r="C180" t="s">
        <v>192</v>
      </c>
      <c r="D180" t="s">
        <v>193</v>
      </c>
      <c r="E180" t="s">
        <v>194</v>
      </c>
    </row>
    <row r="181" spans="1:5" x14ac:dyDescent="0.3">
      <c r="A181">
        <v>3</v>
      </c>
      <c r="B181" t="s">
        <v>195</v>
      </c>
      <c r="C181" t="s">
        <v>196</v>
      </c>
      <c r="D181" t="s">
        <v>197</v>
      </c>
      <c r="E181" t="s">
        <v>198</v>
      </c>
    </row>
    <row r="182" spans="1:5" x14ac:dyDescent="0.3">
      <c r="A182">
        <v>4</v>
      </c>
      <c r="B182" t="s">
        <v>199</v>
      </c>
      <c r="C182" t="s">
        <v>200</v>
      </c>
      <c r="D182" t="s">
        <v>201</v>
      </c>
      <c r="E182" t="s">
        <v>202</v>
      </c>
    </row>
    <row r="183" spans="1:5" x14ac:dyDescent="0.3">
      <c r="A183">
        <v>5</v>
      </c>
      <c r="B183" t="s">
        <v>203</v>
      </c>
      <c r="C183" t="s">
        <v>204</v>
      </c>
      <c r="D183" t="s">
        <v>205</v>
      </c>
      <c r="E183" t="s">
        <v>206</v>
      </c>
    </row>
    <row r="184" spans="1:5" x14ac:dyDescent="0.3">
      <c r="A184">
        <v>6</v>
      </c>
      <c r="B184" t="s">
        <v>207</v>
      </c>
      <c r="C184" t="s">
        <v>208</v>
      </c>
      <c r="D184" t="s">
        <v>209</v>
      </c>
      <c r="E184" t="s">
        <v>210</v>
      </c>
    </row>
    <row r="185" spans="1:5" x14ac:dyDescent="0.3">
      <c r="A185">
        <v>7</v>
      </c>
      <c r="B185" t="s">
        <v>211</v>
      </c>
      <c r="C185" t="s">
        <v>212</v>
      </c>
      <c r="D185" t="s">
        <v>213</v>
      </c>
      <c r="E185" t="s">
        <v>214</v>
      </c>
    </row>
    <row r="186" spans="1:5" x14ac:dyDescent="0.3">
      <c r="A186">
        <v>8</v>
      </c>
      <c r="B186" t="s">
        <v>215</v>
      </c>
      <c r="C186" t="s">
        <v>216</v>
      </c>
      <c r="D186" t="s">
        <v>217</v>
      </c>
      <c r="E186" t="s">
        <v>218</v>
      </c>
    </row>
    <row r="187" spans="1:5" x14ac:dyDescent="0.3">
      <c r="A187">
        <v>9</v>
      </c>
      <c r="B187" t="s">
        <v>219</v>
      </c>
      <c r="C187" t="s">
        <v>220</v>
      </c>
      <c r="D187" t="s">
        <v>221</v>
      </c>
      <c r="E187" t="s">
        <v>222</v>
      </c>
    </row>
    <row r="188" spans="1:5" x14ac:dyDescent="0.3">
      <c r="A188">
        <v>10</v>
      </c>
      <c r="B188" t="s">
        <v>223</v>
      </c>
      <c r="C188" t="s">
        <v>224</v>
      </c>
      <c r="D188" t="s">
        <v>225</v>
      </c>
      <c r="E188" t="s">
        <v>226</v>
      </c>
    </row>
    <row r="189" spans="1:5" x14ac:dyDescent="0.3">
      <c r="A189">
        <v>11</v>
      </c>
      <c r="B189" t="s">
        <v>227</v>
      </c>
      <c r="C189" t="s">
        <v>228</v>
      </c>
      <c r="D189" t="s">
        <v>229</v>
      </c>
      <c r="E189" t="s">
        <v>230</v>
      </c>
    </row>
    <row r="190" spans="1:5" x14ac:dyDescent="0.3">
      <c r="A190">
        <v>12</v>
      </c>
      <c r="B190"/>
      <c r="C190"/>
      <c r="D190"/>
      <c r="E190" t="s">
        <v>231</v>
      </c>
    </row>
  </sheetData>
  <pageMargins left="0.45" right="0.45" top="0.25" bottom="0.25" header="0.3" footer="0.3"/>
  <pageSetup paperSize="5" scale="7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tabSelected="1" topLeftCell="A13" workbookViewId="0">
      <selection activeCell="U27" sqref="U27"/>
    </sheetView>
  </sheetViews>
  <sheetFormatPr defaultRowHeight="14.4" x14ac:dyDescent="0.3"/>
  <cols>
    <col min="1" max="1" width="40.44140625" customWidth="1"/>
    <col min="2" max="4" width="9.109375" style="2"/>
    <col min="5" max="5" width="1" style="2" customWidth="1"/>
    <col min="6" max="8" width="8.109375" style="2" customWidth="1"/>
    <col min="9" max="9" width="8" style="2" customWidth="1"/>
    <col min="10" max="10" width="7.6640625" style="2" customWidth="1"/>
    <col min="11" max="11" width="6.6640625" style="2" customWidth="1"/>
    <col min="12" max="12" width="7.88671875" style="2" customWidth="1"/>
    <col min="13" max="13" width="7.6640625" style="2" customWidth="1"/>
    <col min="14" max="14" width="8.109375" style="2" customWidth="1"/>
    <col min="15" max="15" width="3.88671875" style="2" customWidth="1"/>
    <col min="16" max="16" width="3.44140625" style="2" customWidth="1"/>
    <col min="17" max="17" width="3.109375" style="2" customWidth="1"/>
    <col min="18" max="18" width="7" style="2" customWidth="1"/>
    <col min="19" max="19" width="8.44140625" style="2" customWidth="1"/>
    <col min="20" max="22" width="9.109375" style="2"/>
  </cols>
  <sheetData>
    <row r="1" spans="1:24" ht="90" x14ac:dyDescent="0.25">
      <c r="A1" s="17" t="s">
        <v>78</v>
      </c>
      <c r="B1" s="10" t="s">
        <v>91</v>
      </c>
      <c r="C1" s="11" t="s">
        <v>65</v>
      </c>
      <c r="D1" s="45" t="s">
        <v>64</v>
      </c>
      <c r="F1" s="44">
        <v>2011</v>
      </c>
      <c r="G1" s="13">
        <v>2012</v>
      </c>
      <c r="H1" s="43" t="s">
        <v>122</v>
      </c>
      <c r="I1" s="15" t="s">
        <v>129</v>
      </c>
      <c r="J1" s="15" t="s">
        <v>128</v>
      </c>
      <c r="K1" s="15" t="s">
        <v>130</v>
      </c>
      <c r="L1" s="15" t="s">
        <v>132</v>
      </c>
      <c r="M1" s="15" t="s">
        <v>131</v>
      </c>
      <c r="N1" s="47" t="s">
        <v>156</v>
      </c>
      <c r="O1" s="43" t="s">
        <v>154</v>
      </c>
      <c r="P1" s="15" t="s">
        <v>152</v>
      </c>
      <c r="Q1" s="15" t="s">
        <v>153</v>
      </c>
      <c r="R1" s="47" t="s">
        <v>151</v>
      </c>
      <c r="S1" s="15" t="s">
        <v>275</v>
      </c>
      <c r="T1" s="42" t="s">
        <v>265</v>
      </c>
      <c r="U1" s="52" t="s">
        <v>288</v>
      </c>
      <c r="V1" s="52" t="s">
        <v>289</v>
      </c>
      <c r="W1" s="54" t="s">
        <v>78</v>
      </c>
    </row>
    <row r="2" spans="1:24" ht="15" x14ac:dyDescent="0.25">
      <c r="A2" s="9" t="s">
        <v>97</v>
      </c>
      <c r="D2" s="23"/>
      <c r="F2" s="22"/>
      <c r="H2" s="22"/>
      <c r="N2" s="48"/>
      <c r="O2" s="22"/>
      <c r="R2" s="48"/>
      <c r="T2" s="23"/>
      <c r="U2" s="29"/>
      <c r="V2" s="29"/>
      <c r="W2" s="55" t="s">
        <v>97</v>
      </c>
    </row>
    <row r="3" spans="1:24" ht="15" x14ac:dyDescent="0.25">
      <c r="A3" t="s">
        <v>161</v>
      </c>
      <c r="B3" s="2">
        <v>4.0999999999999996</v>
      </c>
      <c r="C3" s="2">
        <v>2.25</v>
      </c>
      <c r="D3" s="23">
        <v>10</v>
      </c>
      <c r="F3" s="22">
        <v>3.11</v>
      </c>
      <c r="G3" s="2">
        <v>3.6</v>
      </c>
      <c r="H3" s="22">
        <v>3.28</v>
      </c>
      <c r="I3" s="2">
        <v>3.5</v>
      </c>
      <c r="J3" s="2">
        <v>3.8</v>
      </c>
      <c r="K3" s="16">
        <v>4.5</v>
      </c>
      <c r="L3" s="16">
        <v>4.8</v>
      </c>
      <c r="M3" s="2">
        <v>2.5</v>
      </c>
      <c r="N3" s="50">
        <f>(3+3.6+2.9+2.6+3.9+3.2+3.1+3.4)/8</f>
        <v>3.2124999999999999</v>
      </c>
      <c r="O3" s="22">
        <v>4.4000000000000004</v>
      </c>
      <c r="P3" s="2">
        <v>4.5</v>
      </c>
      <c r="Q3" s="2">
        <v>4.7</v>
      </c>
      <c r="R3" s="48">
        <v>4.5</v>
      </c>
      <c r="S3" s="38">
        <f>(3.9+3.8+5+5.4+3.7+4.9+4.4+4)/8</f>
        <v>4.3875000000000002</v>
      </c>
      <c r="T3" s="23">
        <v>3.9</v>
      </c>
      <c r="U3" s="29">
        <v>5.6</v>
      </c>
      <c r="V3" s="29"/>
      <c r="W3" s="56" t="s">
        <v>161</v>
      </c>
    </row>
    <row r="4" spans="1:24" ht="15" x14ac:dyDescent="0.25">
      <c r="A4" t="s">
        <v>270</v>
      </c>
      <c r="B4" s="2">
        <v>2.97</v>
      </c>
      <c r="C4" s="2">
        <v>0.05</v>
      </c>
      <c r="D4" s="23">
        <v>12.4</v>
      </c>
      <c r="F4" s="22">
        <v>2.36</v>
      </c>
      <c r="H4" s="22"/>
      <c r="I4" s="16">
        <v>2.8</v>
      </c>
      <c r="J4" s="16">
        <v>1.7</v>
      </c>
      <c r="K4" s="16">
        <v>0.7</v>
      </c>
      <c r="L4" s="16"/>
      <c r="M4" s="16">
        <v>1.7</v>
      </c>
      <c r="N4" s="48">
        <f>(0.4+2.8+2.2+3.9+0.3+1.9+1.7+2.4)/8</f>
        <v>1.9500000000000002</v>
      </c>
      <c r="O4" s="22">
        <v>1.5</v>
      </c>
      <c r="P4" s="2">
        <v>1.3</v>
      </c>
      <c r="Q4" s="2">
        <v>1.4</v>
      </c>
      <c r="R4" s="48">
        <v>1.4</v>
      </c>
      <c r="S4" s="2">
        <f>(1.2+0.4+1+2.3+1.2+1.6+1.4+2.5)/8</f>
        <v>1.4500000000000002</v>
      </c>
      <c r="T4" s="46">
        <v>2.8</v>
      </c>
      <c r="U4" s="53"/>
      <c r="V4" s="53"/>
      <c r="W4" s="56" t="s">
        <v>163</v>
      </c>
      <c r="X4" t="s">
        <v>270</v>
      </c>
    </row>
    <row r="5" spans="1:24" ht="30" x14ac:dyDescent="0.25">
      <c r="A5" s="18" t="s">
        <v>286</v>
      </c>
      <c r="B5" s="2">
        <v>7.0000000000000001E-3</v>
      </c>
      <c r="C5" s="2">
        <v>1E-3</v>
      </c>
      <c r="D5" s="23">
        <v>2.4E-2</v>
      </c>
      <c r="F5" s="22">
        <v>8.9999999999999993E-3</v>
      </c>
      <c r="G5" s="2">
        <v>8.9999999999999993E-3</v>
      </c>
      <c r="H5" s="22">
        <v>1.0999999999999999E-2</v>
      </c>
      <c r="L5" s="14" t="s">
        <v>133</v>
      </c>
      <c r="N5" s="49">
        <f>(0.007+0.006+0.011+0.007+0.007+0.023+0.04+0.006)/8</f>
        <v>1.3375000000000001E-2</v>
      </c>
      <c r="O5" s="22"/>
      <c r="R5" s="48"/>
      <c r="T5" s="23"/>
      <c r="U5" s="29"/>
      <c r="V5" s="29"/>
      <c r="W5" s="57" t="s">
        <v>162</v>
      </c>
    </row>
    <row r="6" spans="1:24" ht="15" x14ac:dyDescent="0.25">
      <c r="A6" t="s">
        <v>287</v>
      </c>
      <c r="D6" s="23"/>
      <c r="F6" s="22"/>
      <c r="H6" s="22"/>
      <c r="I6" s="2">
        <v>9.9</v>
      </c>
      <c r="J6" s="2">
        <v>7.9</v>
      </c>
      <c r="K6" s="2">
        <v>4.7</v>
      </c>
      <c r="M6" s="2">
        <v>4.0999999999999996</v>
      </c>
      <c r="N6" s="48"/>
      <c r="O6" s="22">
        <v>3.5</v>
      </c>
      <c r="P6" s="2">
        <v>1.9</v>
      </c>
      <c r="Q6" s="2">
        <v>2</v>
      </c>
      <c r="R6" s="48">
        <v>2.5</v>
      </c>
      <c r="T6" s="23"/>
      <c r="U6" s="29">
        <v>5.4</v>
      </c>
      <c r="V6" s="29">
        <v>6.1</v>
      </c>
      <c r="W6" s="56" t="s">
        <v>95</v>
      </c>
    </row>
    <row r="7" spans="1:24" ht="15" x14ac:dyDescent="0.25">
      <c r="A7" t="s">
        <v>160</v>
      </c>
      <c r="D7" s="23"/>
      <c r="F7" s="22"/>
      <c r="H7" s="22"/>
      <c r="N7" s="48"/>
      <c r="O7" s="22"/>
      <c r="R7" s="48"/>
      <c r="S7" s="2">
        <f>(0.008+0.004+0.007+0.009+0.021+0.014+0.006+0.011)/8</f>
        <v>0.01</v>
      </c>
      <c r="T7" s="23">
        <v>2.1999999999999999E-2</v>
      </c>
      <c r="U7" s="29"/>
      <c r="V7" s="29"/>
      <c r="W7" s="56" t="s">
        <v>160</v>
      </c>
    </row>
    <row r="8" spans="1:24" ht="15" x14ac:dyDescent="0.25">
      <c r="A8" t="s">
        <v>264</v>
      </c>
      <c r="D8" s="23"/>
      <c r="F8" s="22"/>
      <c r="H8" s="22"/>
      <c r="N8" s="48"/>
      <c r="O8" s="22"/>
      <c r="R8" s="48"/>
      <c r="S8" s="39">
        <f>(0.011+0.01+0.008+0.006+0.008+0.005+0.006)/7</f>
        <v>7.7142857142857135E-3</v>
      </c>
      <c r="T8" s="23">
        <v>8.9999999999999993E-3</v>
      </c>
      <c r="U8" s="29"/>
      <c r="V8" s="29"/>
      <c r="W8" s="56" t="s">
        <v>267</v>
      </c>
    </row>
    <row r="9" spans="1:24" ht="15" x14ac:dyDescent="0.25">
      <c r="A9" t="s">
        <v>273</v>
      </c>
      <c r="D9" s="23"/>
      <c r="F9" s="22"/>
      <c r="H9" s="22"/>
      <c r="N9" s="48"/>
      <c r="O9" s="22"/>
      <c r="R9" s="48"/>
      <c r="S9" s="37">
        <f>(8)/7</f>
        <v>1.1428571428571428</v>
      </c>
      <c r="T9" s="23">
        <v>3</v>
      </c>
      <c r="U9" s="29"/>
      <c r="V9" s="29"/>
      <c r="W9" s="56" t="s">
        <v>273</v>
      </c>
    </row>
    <row r="10" spans="1:24" ht="15" x14ac:dyDescent="0.25">
      <c r="A10" t="s">
        <v>266</v>
      </c>
      <c r="D10" s="23"/>
      <c r="F10" s="22"/>
      <c r="H10" s="22"/>
      <c r="N10" s="48"/>
      <c r="O10" s="22"/>
      <c r="R10" s="48"/>
      <c r="S10" s="39">
        <f>(0.007+0.003+0.005+0.002+0.013+0.004+0.002+0.001)/8</f>
        <v>4.6250000000000006E-3</v>
      </c>
      <c r="T10" s="23">
        <v>5.0000000000000001E-3</v>
      </c>
      <c r="U10" s="29"/>
      <c r="V10" s="29"/>
      <c r="W10" s="56" t="s">
        <v>266</v>
      </c>
    </row>
    <row r="11" spans="1:24" ht="15" x14ac:dyDescent="0.25">
      <c r="A11" t="s">
        <v>168</v>
      </c>
      <c r="D11" s="23"/>
      <c r="F11" s="22"/>
      <c r="H11" s="22"/>
      <c r="N11" s="48">
        <f>(69+56+62+30+29+11+6+41)/8</f>
        <v>38</v>
      </c>
      <c r="O11" s="22"/>
      <c r="R11" s="48"/>
      <c r="T11" s="23"/>
      <c r="U11" s="29"/>
      <c r="V11" s="29"/>
      <c r="W11" s="56" t="s">
        <v>168</v>
      </c>
    </row>
    <row r="12" spans="1:24" ht="15" x14ac:dyDescent="0.25">
      <c r="A12" t="s">
        <v>278</v>
      </c>
      <c r="D12" s="23"/>
      <c r="F12" s="22"/>
      <c r="H12" s="22"/>
      <c r="N12" s="48"/>
      <c r="O12" s="22"/>
      <c r="R12" s="48"/>
      <c r="S12" s="40">
        <f>(33+25+77+42+43+59+33)/7</f>
        <v>44.571428571428569</v>
      </c>
      <c r="T12" s="23">
        <v>32</v>
      </c>
      <c r="U12" s="29"/>
      <c r="V12" s="29"/>
      <c r="W12" s="56" t="s">
        <v>279</v>
      </c>
    </row>
    <row r="13" spans="1:24" ht="15" x14ac:dyDescent="0.25">
      <c r="D13" s="23"/>
      <c r="F13" s="22"/>
      <c r="H13" s="22"/>
      <c r="N13" s="48"/>
      <c r="O13" s="22"/>
      <c r="R13" s="48"/>
      <c r="T13" s="23"/>
      <c r="U13" s="29" t="s">
        <v>291</v>
      </c>
      <c r="V13" s="29" t="s">
        <v>291</v>
      </c>
      <c r="W13" s="56" t="s">
        <v>290</v>
      </c>
    </row>
    <row r="14" spans="1:24" ht="15" x14ac:dyDescent="0.25">
      <c r="D14" s="23"/>
      <c r="F14" s="22"/>
      <c r="H14" s="22"/>
      <c r="N14" s="48"/>
      <c r="O14" s="22"/>
      <c r="R14" s="48"/>
      <c r="T14" s="23"/>
      <c r="U14" s="29"/>
      <c r="V14" s="29"/>
      <c r="W14" s="56"/>
    </row>
    <row r="15" spans="1:24" ht="15" x14ac:dyDescent="0.25">
      <c r="A15" s="1" t="s">
        <v>66</v>
      </c>
      <c r="D15" s="23"/>
      <c r="F15" s="22"/>
      <c r="H15" s="22"/>
      <c r="N15" s="48"/>
      <c r="O15" s="22"/>
      <c r="R15" s="48"/>
      <c r="T15" s="23"/>
      <c r="U15" s="29"/>
      <c r="V15" s="29"/>
      <c r="W15" s="58" t="s">
        <v>66</v>
      </c>
    </row>
    <row r="16" spans="1:24" ht="15" x14ac:dyDescent="0.25">
      <c r="A16" t="s">
        <v>74</v>
      </c>
      <c r="B16" s="2">
        <v>0.03</v>
      </c>
      <c r="C16" s="2">
        <v>0.01</v>
      </c>
      <c r="D16" s="23">
        <v>0.11</v>
      </c>
      <c r="F16" s="22">
        <v>0.02</v>
      </c>
      <c r="G16" s="2">
        <v>0.2</v>
      </c>
      <c r="H16" s="22">
        <v>0.02</v>
      </c>
      <c r="N16" s="48"/>
      <c r="O16" s="22"/>
      <c r="R16" s="48"/>
      <c r="T16" s="23"/>
      <c r="U16" s="29"/>
      <c r="V16" s="29"/>
      <c r="W16" s="56" t="s">
        <v>74</v>
      </c>
    </row>
    <row r="17" spans="1:23" ht="15" x14ac:dyDescent="0.25">
      <c r="A17" t="s">
        <v>269</v>
      </c>
      <c r="D17" s="23"/>
      <c r="F17" s="22"/>
      <c r="H17" s="22"/>
      <c r="N17" s="48"/>
      <c r="O17" s="22"/>
      <c r="R17" s="48"/>
      <c r="S17" s="2">
        <f>20/8</f>
        <v>2.5</v>
      </c>
      <c r="T17" s="23">
        <v>3</v>
      </c>
      <c r="U17" s="29"/>
      <c r="V17" s="29"/>
      <c r="W17" s="56" t="s">
        <v>269</v>
      </c>
    </row>
    <row r="18" spans="1:23" ht="15" x14ac:dyDescent="0.25">
      <c r="A18" t="s">
        <v>75</v>
      </c>
      <c r="B18" s="2">
        <v>1.55</v>
      </c>
      <c r="C18" s="2">
        <v>0.34</v>
      </c>
      <c r="D18" s="23">
        <v>4</v>
      </c>
      <c r="F18" s="22">
        <v>2.25</v>
      </c>
      <c r="G18" s="2">
        <v>0.5</v>
      </c>
      <c r="H18" s="22"/>
      <c r="N18" s="48"/>
      <c r="O18" s="22"/>
      <c r="R18" s="48"/>
      <c r="T18" s="23"/>
      <c r="U18" s="29"/>
      <c r="V18" s="29"/>
      <c r="W18" s="56" t="s">
        <v>75</v>
      </c>
    </row>
    <row r="19" spans="1:23" ht="15" x14ac:dyDescent="0.25">
      <c r="A19" t="s">
        <v>76</v>
      </c>
      <c r="B19" s="2">
        <v>0.38</v>
      </c>
      <c r="C19" s="2">
        <v>0.01</v>
      </c>
      <c r="D19" s="23">
        <v>2.6</v>
      </c>
      <c r="F19" s="22">
        <v>0.15</v>
      </c>
      <c r="G19" s="2">
        <v>1.51</v>
      </c>
      <c r="H19" s="22"/>
      <c r="N19" s="48"/>
      <c r="O19" s="22"/>
      <c r="R19" s="48"/>
      <c r="T19" s="23"/>
      <c r="U19" s="29"/>
      <c r="V19" s="29"/>
      <c r="W19" s="56" t="s">
        <v>76</v>
      </c>
    </row>
    <row r="20" spans="1:23" ht="15" x14ac:dyDescent="0.25">
      <c r="A20" t="s">
        <v>77</v>
      </c>
      <c r="B20" s="2">
        <v>7.0000000000000007E-2</v>
      </c>
      <c r="C20" s="2">
        <v>0.01</v>
      </c>
      <c r="D20" s="23">
        <v>0.24</v>
      </c>
      <c r="F20" s="22">
        <v>0.01</v>
      </c>
      <c r="G20" s="2">
        <v>0.14000000000000001</v>
      </c>
      <c r="H20" s="22"/>
      <c r="N20" s="48"/>
      <c r="O20" s="22"/>
      <c r="R20" s="48"/>
      <c r="T20" s="23"/>
      <c r="U20" s="29"/>
      <c r="V20" s="29"/>
      <c r="W20" s="56" t="s">
        <v>77</v>
      </c>
    </row>
    <row r="21" spans="1:23" ht="15" x14ac:dyDescent="0.25">
      <c r="A21" s="1" t="s">
        <v>67</v>
      </c>
      <c r="D21" s="23"/>
      <c r="F21" s="22"/>
      <c r="H21" s="22"/>
      <c r="N21" s="48"/>
      <c r="O21" s="22"/>
      <c r="R21" s="48"/>
      <c r="T21" s="23"/>
      <c r="U21" s="29"/>
      <c r="V21" s="29"/>
      <c r="W21" s="58" t="s">
        <v>67</v>
      </c>
    </row>
    <row r="22" spans="1:23" ht="15" x14ac:dyDescent="0.25">
      <c r="A22" t="s">
        <v>123</v>
      </c>
      <c r="B22" s="2">
        <v>1.0999999999999999E-2</v>
      </c>
      <c r="C22" s="2">
        <v>0</v>
      </c>
      <c r="D22" s="23">
        <v>5.8999999999999997E-2</v>
      </c>
      <c r="F22" s="22">
        <v>8.0000000000000002E-3</v>
      </c>
      <c r="G22" s="2">
        <v>1.6E-2</v>
      </c>
      <c r="H22" s="22">
        <v>4.3999999999999997E-2</v>
      </c>
      <c r="N22" s="48"/>
      <c r="O22" s="22"/>
      <c r="R22" s="48"/>
      <c r="T22" s="23"/>
      <c r="U22" s="29"/>
      <c r="V22" s="29"/>
      <c r="W22" s="56" t="s">
        <v>123</v>
      </c>
    </row>
    <row r="23" spans="1:23" ht="15" x14ac:dyDescent="0.25">
      <c r="A23" t="s">
        <v>68</v>
      </c>
      <c r="B23" s="2">
        <v>0.04</v>
      </c>
      <c r="C23" s="2">
        <v>0</v>
      </c>
      <c r="D23" s="23">
        <v>0.3</v>
      </c>
      <c r="F23" s="22">
        <v>7.0000000000000007E-2</v>
      </c>
      <c r="G23" s="2">
        <v>0.02</v>
      </c>
      <c r="H23" s="22">
        <v>0.02</v>
      </c>
      <c r="N23" s="48"/>
      <c r="O23" s="22"/>
      <c r="R23" s="48"/>
      <c r="T23" s="23"/>
      <c r="U23" s="29"/>
      <c r="V23" s="29"/>
      <c r="W23" s="56" t="s">
        <v>68</v>
      </c>
    </row>
    <row r="24" spans="1:23" ht="15" x14ac:dyDescent="0.25">
      <c r="A24" t="s">
        <v>120</v>
      </c>
      <c r="D24" s="23"/>
      <c r="F24" s="22"/>
      <c r="H24" s="22"/>
      <c r="I24" s="2">
        <v>77.5</v>
      </c>
      <c r="J24" s="2">
        <v>32</v>
      </c>
      <c r="K24" s="2">
        <v>2.6</v>
      </c>
      <c r="N24" s="48"/>
      <c r="O24" s="22"/>
      <c r="R24" s="48"/>
      <c r="T24" s="23"/>
      <c r="U24" s="29"/>
      <c r="V24" s="29"/>
      <c r="W24" s="56" t="s">
        <v>120</v>
      </c>
    </row>
    <row r="25" spans="1:23" ht="15" x14ac:dyDescent="0.25">
      <c r="D25" s="23"/>
      <c r="F25" s="22"/>
      <c r="H25" s="22"/>
      <c r="N25" s="48"/>
      <c r="O25" s="22"/>
      <c r="R25" s="48"/>
      <c r="T25" s="23"/>
      <c r="U25" s="29" t="s">
        <v>293</v>
      </c>
      <c r="V25" s="29">
        <v>0.16</v>
      </c>
      <c r="W25" s="56" t="s">
        <v>292</v>
      </c>
    </row>
    <row r="26" spans="1:23" ht="15" x14ac:dyDescent="0.25">
      <c r="A26" t="s">
        <v>69</v>
      </c>
      <c r="B26" s="2">
        <v>0.03</v>
      </c>
      <c r="C26" s="2">
        <v>0</v>
      </c>
      <c r="D26" s="23" t="s">
        <v>73</v>
      </c>
      <c r="F26" s="22">
        <v>0.04</v>
      </c>
      <c r="G26" s="2">
        <v>0.02</v>
      </c>
      <c r="H26" s="22">
        <v>0.01</v>
      </c>
      <c r="N26" s="48"/>
      <c r="O26" s="22"/>
      <c r="R26" s="48"/>
      <c r="T26" s="23"/>
      <c r="U26" s="29"/>
      <c r="V26" s="29"/>
      <c r="W26" s="56" t="s">
        <v>69</v>
      </c>
    </row>
    <row r="27" spans="1:23" ht="15" x14ac:dyDescent="0.25">
      <c r="A27" t="s">
        <v>157</v>
      </c>
      <c r="B27" s="2">
        <v>0.32</v>
      </c>
      <c r="C27" s="2">
        <v>7.0000000000000007E-2</v>
      </c>
      <c r="D27" s="23">
        <v>1.34</v>
      </c>
      <c r="F27" s="22">
        <v>0.34</v>
      </c>
      <c r="G27" s="2">
        <v>0.22</v>
      </c>
      <c r="H27" s="22">
        <v>0.33</v>
      </c>
      <c r="L27" s="2">
        <v>0.20699999999999999</v>
      </c>
      <c r="M27" s="37">
        <f>(0.48+0.333+0.686+0.21+0.202+0.261+0.257+0.246)/8</f>
        <v>0.33437500000000003</v>
      </c>
      <c r="N27" s="48"/>
      <c r="O27" s="22"/>
      <c r="R27" s="48"/>
      <c r="S27" s="37">
        <f>(0.368+0.26+0.636+0.267+0.429+0.346+0.285+0.199)/8</f>
        <v>0.34875</v>
      </c>
      <c r="T27" s="23">
        <v>0.30299999999999999</v>
      </c>
      <c r="U27" s="29">
        <v>0.18</v>
      </c>
      <c r="V27" s="29">
        <v>0.31</v>
      </c>
      <c r="W27" s="56" t="s">
        <v>157</v>
      </c>
    </row>
    <row r="28" spans="1:23" ht="15" x14ac:dyDescent="0.25">
      <c r="A28" t="s">
        <v>268</v>
      </c>
      <c r="D28" s="23"/>
      <c r="F28" s="22"/>
      <c r="H28" s="22"/>
      <c r="N28" s="48"/>
      <c r="O28" s="22"/>
      <c r="R28" s="48"/>
      <c r="S28" s="37">
        <f>(0.357+0.358+0.664+0.282+0.354+0.291+0.351+0.293)/8</f>
        <v>0.36875000000000002</v>
      </c>
      <c r="T28" s="23"/>
      <c r="U28" s="29"/>
      <c r="V28" s="29"/>
      <c r="W28" s="56" t="s">
        <v>268</v>
      </c>
    </row>
    <row r="29" spans="1:23" ht="15" x14ac:dyDescent="0.25">
      <c r="A29" t="s">
        <v>70</v>
      </c>
      <c r="B29" s="2">
        <v>7.43</v>
      </c>
      <c r="C29" s="2">
        <v>6.19</v>
      </c>
      <c r="D29" s="23">
        <v>9.07</v>
      </c>
      <c r="F29" s="22">
        <v>7.33</v>
      </c>
      <c r="G29" s="2">
        <v>7.76</v>
      </c>
      <c r="H29" s="22">
        <v>7.72</v>
      </c>
      <c r="I29" s="2">
        <v>7</v>
      </c>
      <c r="J29" s="2">
        <v>6.9</v>
      </c>
      <c r="K29" s="2">
        <v>7.2</v>
      </c>
      <c r="L29" s="2">
        <v>7.5</v>
      </c>
      <c r="M29" s="16">
        <v>7.8</v>
      </c>
      <c r="N29" s="51">
        <f>(7.6+6.4+7.1+7.3+7.5+8.5+7.3+7.1)/8</f>
        <v>7.3500000000000005</v>
      </c>
      <c r="O29" s="22">
        <v>7.6</v>
      </c>
      <c r="P29" s="2">
        <v>7</v>
      </c>
      <c r="Q29" s="2">
        <v>6.7</v>
      </c>
      <c r="R29" s="48">
        <v>7.1</v>
      </c>
      <c r="S29" s="40">
        <f>(7.2+7.3+7.5+6.8+6.7+7.6+8.4+8.2)/8</f>
        <v>7.4625000000000004</v>
      </c>
      <c r="T29" s="46">
        <v>7.5</v>
      </c>
      <c r="U29" s="53">
        <v>7.31</v>
      </c>
      <c r="V29" s="53">
        <v>6.5</v>
      </c>
      <c r="W29" s="56" t="s">
        <v>70</v>
      </c>
    </row>
    <row r="30" spans="1:23" ht="15" x14ac:dyDescent="0.25">
      <c r="A30" t="s">
        <v>158</v>
      </c>
      <c r="B30" s="2">
        <v>68</v>
      </c>
      <c r="C30" s="2">
        <v>26</v>
      </c>
      <c r="D30" s="23">
        <v>104</v>
      </c>
      <c r="F30" s="22">
        <v>72</v>
      </c>
      <c r="G30" s="2">
        <v>75</v>
      </c>
      <c r="H30" s="22">
        <v>73</v>
      </c>
      <c r="I30" s="2">
        <v>61.6</v>
      </c>
      <c r="J30" s="2">
        <v>61.5</v>
      </c>
      <c r="K30" s="2">
        <v>66.8</v>
      </c>
      <c r="L30" s="2">
        <v>77</v>
      </c>
      <c r="M30" s="2">
        <v>59.5</v>
      </c>
      <c r="N30" s="50">
        <f>(64.6+66.4+64.5+32.3+68.9+95.8+72+82.5)/8</f>
        <v>68.375</v>
      </c>
      <c r="O30" s="22">
        <v>68.5</v>
      </c>
      <c r="P30" s="2">
        <v>78.099999999999994</v>
      </c>
      <c r="Q30" s="2">
        <v>78.8</v>
      </c>
      <c r="R30" s="48">
        <v>75.099999999999994</v>
      </c>
      <c r="S30" s="40">
        <f>(77+59+81+62+80+82+63+74)/8</f>
        <v>72.25</v>
      </c>
      <c r="T30" s="23">
        <v>70</v>
      </c>
      <c r="U30" s="29"/>
      <c r="V30" s="29"/>
      <c r="W30" s="56" t="s">
        <v>158</v>
      </c>
    </row>
    <row r="31" spans="1:23" ht="15" x14ac:dyDescent="0.25">
      <c r="A31" t="s">
        <v>71</v>
      </c>
      <c r="B31" s="2">
        <v>18</v>
      </c>
      <c r="C31" s="2">
        <v>3</v>
      </c>
      <c r="D31" s="23">
        <v>52</v>
      </c>
      <c r="F31" s="22">
        <v>29</v>
      </c>
      <c r="G31" s="2">
        <v>17</v>
      </c>
      <c r="H31" s="22">
        <v>28</v>
      </c>
      <c r="I31" s="2">
        <v>20.8</v>
      </c>
      <c r="J31" s="2">
        <v>17.100000000000001</v>
      </c>
      <c r="K31" s="2">
        <v>5.4</v>
      </c>
      <c r="M31" s="2">
        <v>24.6</v>
      </c>
      <c r="N31" s="48"/>
      <c r="O31" s="22">
        <v>15</v>
      </c>
      <c r="P31" s="2">
        <v>15</v>
      </c>
      <c r="Q31" s="2">
        <v>8.6</v>
      </c>
      <c r="R31" s="48">
        <v>12.8</v>
      </c>
      <c r="T31" s="23"/>
      <c r="U31" s="29"/>
      <c r="V31" s="29"/>
      <c r="W31" s="56" t="s">
        <v>71</v>
      </c>
    </row>
    <row r="32" spans="1:23" ht="15" x14ac:dyDescent="0.25">
      <c r="A32" t="s">
        <v>72</v>
      </c>
      <c r="B32" s="2">
        <v>6.2</v>
      </c>
      <c r="C32" s="2">
        <v>2.9</v>
      </c>
      <c r="D32" s="23">
        <v>11.6</v>
      </c>
      <c r="F32" s="22">
        <v>6.2</v>
      </c>
      <c r="G32" s="2">
        <v>6.3</v>
      </c>
      <c r="H32" s="22"/>
      <c r="I32" s="2">
        <v>5</v>
      </c>
      <c r="J32" s="2">
        <v>5.3</v>
      </c>
      <c r="K32" s="2">
        <v>5.3</v>
      </c>
      <c r="N32" s="48"/>
      <c r="O32" s="22"/>
      <c r="Q32" s="2">
        <v>6.6</v>
      </c>
      <c r="R32" s="48">
        <v>6.6</v>
      </c>
      <c r="T32" s="23"/>
      <c r="U32" s="29">
        <v>6.7</v>
      </c>
      <c r="V32" s="29">
        <v>4.5</v>
      </c>
      <c r="W32" s="56" t="s">
        <v>72</v>
      </c>
    </row>
    <row r="33" spans="1:23" ht="15" x14ac:dyDescent="0.25">
      <c r="A33" t="s">
        <v>92</v>
      </c>
      <c r="D33" s="23"/>
      <c r="F33" s="22"/>
      <c r="H33" s="22"/>
      <c r="I33" s="2">
        <v>9.9</v>
      </c>
      <c r="J33" s="2">
        <v>10.7</v>
      </c>
      <c r="K33" s="2">
        <v>11.9</v>
      </c>
      <c r="N33" s="48"/>
      <c r="O33" s="22"/>
      <c r="Q33" s="2">
        <v>16.3</v>
      </c>
      <c r="R33" s="48">
        <v>16.3</v>
      </c>
      <c r="T33" s="23"/>
      <c r="U33" s="29">
        <v>13.9</v>
      </c>
      <c r="V33" s="29">
        <v>8.5</v>
      </c>
      <c r="W33" s="56" t="s">
        <v>92</v>
      </c>
    </row>
    <row r="34" spans="1:23" ht="15" x14ac:dyDescent="0.25">
      <c r="A34" t="s">
        <v>93</v>
      </c>
      <c r="D34" s="23"/>
      <c r="F34" s="22"/>
      <c r="H34" s="22"/>
      <c r="I34" s="2">
        <v>6.1</v>
      </c>
      <c r="J34" s="2">
        <v>6.3</v>
      </c>
      <c r="K34" s="2">
        <v>7</v>
      </c>
      <c r="N34" s="48"/>
      <c r="O34" s="22"/>
      <c r="Q34" s="2">
        <v>8.5</v>
      </c>
      <c r="R34" s="48">
        <v>8.5</v>
      </c>
      <c r="T34" s="23"/>
      <c r="U34" s="29"/>
      <c r="V34" s="29"/>
      <c r="W34" s="56" t="s">
        <v>93</v>
      </c>
    </row>
    <row r="35" spans="1:23" ht="15" x14ac:dyDescent="0.25">
      <c r="A35" t="s">
        <v>94</v>
      </c>
      <c r="D35" s="23"/>
      <c r="F35" s="22"/>
      <c r="H35" s="22"/>
      <c r="I35" s="2">
        <v>13.1</v>
      </c>
      <c r="J35" s="2">
        <v>13.6</v>
      </c>
      <c r="K35" s="2">
        <v>17.100000000000001</v>
      </c>
      <c r="N35" s="48"/>
      <c r="O35" s="22"/>
      <c r="Q35" s="2">
        <v>16.3</v>
      </c>
      <c r="R35" s="48">
        <v>16.3</v>
      </c>
      <c r="T35" s="23"/>
      <c r="U35" s="29">
        <v>14.5</v>
      </c>
      <c r="V35" s="29">
        <v>8</v>
      </c>
      <c r="W35" s="56" t="s">
        <v>94</v>
      </c>
    </row>
    <row r="36" spans="1:23" x14ac:dyDescent="0.3">
      <c r="D36" s="23"/>
      <c r="F36" s="22"/>
      <c r="H36" s="22"/>
      <c r="N36" s="48"/>
      <c r="O36" s="22"/>
      <c r="R36" s="48"/>
      <c r="T36" s="23"/>
      <c r="U36" s="29"/>
      <c r="V36" s="29"/>
      <c r="W36" s="56"/>
    </row>
    <row r="37" spans="1:23" x14ac:dyDescent="0.3">
      <c r="A37" s="1" t="s">
        <v>79</v>
      </c>
      <c r="D37" s="23"/>
      <c r="F37" s="22"/>
      <c r="H37" s="22"/>
      <c r="N37" s="48"/>
      <c r="O37" s="22"/>
      <c r="R37" s="48"/>
      <c r="T37" s="23"/>
      <c r="U37" s="29"/>
      <c r="V37" s="29"/>
      <c r="W37" s="58" t="s">
        <v>79</v>
      </c>
    </row>
    <row r="38" spans="1:23" x14ac:dyDescent="0.3">
      <c r="A38" t="s">
        <v>105</v>
      </c>
      <c r="B38" s="2">
        <v>1.4</v>
      </c>
      <c r="C38" s="2">
        <v>1</v>
      </c>
      <c r="D38" s="23">
        <v>3</v>
      </c>
      <c r="F38" s="22">
        <v>1</v>
      </c>
      <c r="G38" s="2">
        <v>1</v>
      </c>
      <c r="H38" s="22">
        <v>1</v>
      </c>
      <c r="N38" s="48"/>
      <c r="O38" s="22"/>
      <c r="R38" s="48"/>
      <c r="T38" s="23"/>
      <c r="U38" s="29"/>
      <c r="V38" s="29"/>
      <c r="W38" s="56" t="s">
        <v>105</v>
      </c>
    </row>
    <row r="39" spans="1:23" x14ac:dyDescent="0.3">
      <c r="A39" t="s">
        <v>107</v>
      </c>
      <c r="B39" s="2">
        <v>1.2</v>
      </c>
      <c r="C39" s="2">
        <v>1</v>
      </c>
      <c r="D39" s="23">
        <v>2</v>
      </c>
      <c r="F39" s="22">
        <v>1</v>
      </c>
      <c r="G39" s="2">
        <v>1</v>
      </c>
      <c r="H39" s="22">
        <v>1</v>
      </c>
      <c r="N39" s="48"/>
      <c r="O39" s="22"/>
      <c r="R39" s="48"/>
      <c r="T39" s="23"/>
      <c r="U39" s="29"/>
      <c r="V39" s="29"/>
      <c r="W39" s="56" t="s">
        <v>107</v>
      </c>
    </row>
    <row r="40" spans="1:23" x14ac:dyDescent="0.3">
      <c r="A40" t="s">
        <v>108</v>
      </c>
      <c r="B40" s="2">
        <v>1.8</v>
      </c>
      <c r="C40" s="2">
        <v>1</v>
      </c>
      <c r="D40" s="23">
        <v>5</v>
      </c>
      <c r="F40" s="22">
        <v>1.3</v>
      </c>
      <c r="G40" s="2">
        <v>1.5</v>
      </c>
      <c r="H40" s="22">
        <v>1.5</v>
      </c>
      <c r="N40" s="48"/>
      <c r="O40" s="22"/>
      <c r="R40" s="48"/>
      <c r="T40" s="23"/>
      <c r="U40" s="29"/>
      <c r="V40" s="29"/>
      <c r="W40" s="56" t="s">
        <v>108</v>
      </c>
    </row>
    <row r="41" spans="1:23" x14ac:dyDescent="0.3">
      <c r="D41" s="23"/>
      <c r="F41" s="22"/>
      <c r="H41" s="22"/>
      <c r="N41" s="48"/>
      <c r="O41" s="22"/>
      <c r="R41" s="48"/>
      <c r="T41" s="23"/>
      <c r="U41" s="29"/>
      <c r="V41" s="29"/>
      <c r="W41" s="56"/>
    </row>
    <row r="42" spans="1:23" x14ac:dyDescent="0.3">
      <c r="D42" s="23"/>
      <c r="F42" s="22"/>
      <c r="H42" s="22"/>
      <c r="N42" s="48"/>
      <c r="O42" s="22"/>
      <c r="R42" s="48"/>
      <c r="T42" s="23"/>
      <c r="U42" s="29"/>
      <c r="V42" s="29"/>
      <c r="W42" s="56"/>
    </row>
    <row r="43" spans="1:23" ht="90" x14ac:dyDescent="0.25">
      <c r="A43" s="17" t="s">
        <v>78</v>
      </c>
      <c r="B43" s="10" t="s">
        <v>91</v>
      </c>
      <c r="C43" s="11" t="s">
        <v>65</v>
      </c>
      <c r="D43" s="45" t="s">
        <v>64</v>
      </c>
      <c r="F43" s="44">
        <v>2011</v>
      </c>
      <c r="G43" s="13">
        <v>2012</v>
      </c>
      <c r="H43" s="43" t="s">
        <v>122</v>
      </c>
      <c r="I43" s="15" t="s">
        <v>129</v>
      </c>
      <c r="J43" s="15" t="s">
        <v>128</v>
      </c>
      <c r="K43" s="15" t="s">
        <v>130</v>
      </c>
      <c r="L43" s="15" t="s">
        <v>132</v>
      </c>
      <c r="M43" s="15" t="s">
        <v>131</v>
      </c>
      <c r="N43" s="47" t="s">
        <v>156</v>
      </c>
      <c r="O43" s="43" t="s">
        <v>154</v>
      </c>
      <c r="P43" s="15" t="s">
        <v>152</v>
      </c>
      <c r="Q43" s="15" t="s">
        <v>153</v>
      </c>
      <c r="R43" s="47" t="s">
        <v>151</v>
      </c>
      <c r="S43" s="15" t="s">
        <v>275</v>
      </c>
      <c r="T43" s="42" t="s">
        <v>169</v>
      </c>
      <c r="U43" s="52" t="s">
        <v>288</v>
      </c>
      <c r="V43" s="52" t="s">
        <v>289</v>
      </c>
      <c r="W43" s="54" t="s">
        <v>78</v>
      </c>
    </row>
    <row r="44" spans="1:23" ht="15" x14ac:dyDescent="0.25">
      <c r="A44" s="1" t="s">
        <v>80</v>
      </c>
      <c r="D44" s="23"/>
      <c r="F44" s="22"/>
      <c r="H44" s="22"/>
      <c r="N44" s="48"/>
      <c r="O44" s="22"/>
      <c r="R44" s="48"/>
      <c r="T44" s="23"/>
      <c r="U44" s="29"/>
      <c r="V44" s="29"/>
      <c r="W44" s="58" t="s">
        <v>80</v>
      </c>
    </row>
    <row r="45" spans="1:23" ht="15" x14ac:dyDescent="0.25">
      <c r="A45" t="s">
        <v>96</v>
      </c>
      <c r="D45" s="23"/>
      <c r="F45" s="22"/>
      <c r="H45" s="22"/>
      <c r="N45" s="48"/>
      <c r="O45" s="22"/>
      <c r="R45" s="48"/>
      <c r="T45" s="23"/>
      <c r="U45" s="29"/>
      <c r="V45" s="29"/>
      <c r="W45" s="56" t="s">
        <v>96</v>
      </c>
    </row>
    <row r="46" spans="1:23" ht="15" x14ac:dyDescent="0.25">
      <c r="A46" t="s">
        <v>81</v>
      </c>
      <c r="D46" s="23"/>
      <c r="F46" s="22"/>
      <c r="H46" s="22"/>
      <c r="N46" s="48"/>
      <c r="O46" s="22"/>
      <c r="R46" s="48"/>
      <c r="T46" s="23"/>
      <c r="U46" s="29"/>
      <c r="V46" s="29"/>
      <c r="W46" s="56" t="s">
        <v>81</v>
      </c>
    </row>
    <row r="47" spans="1:23" ht="15" x14ac:dyDescent="0.25">
      <c r="A47" t="s">
        <v>82</v>
      </c>
      <c r="D47" s="23"/>
      <c r="F47" s="22"/>
      <c r="H47" s="22"/>
      <c r="N47" s="48"/>
      <c r="O47" s="22"/>
      <c r="R47" s="48"/>
      <c r="T47" s="23"/>
      <c r="U47" s="29"/>
      <c r="V47" s="29"/>
      <c r="W47" s="56" t="s">
        <v>82</v>
      </c>
    </row>
    <row r="48" spans="1:23" ht="15" x14ac:dyDescent="0.25">
      <c r="A48" t="s">
        <v>83</v>
      </c>
      <c r="D48" s="23"/>
      <c r="F48" s="22"/>
      <c r="H48" s="22"/>
      <c r="N48" s="48"/>
      <c r="O48" s="22"/>
      <c r="R48" s="48"/>
      <c r="T48" s="23"/>
      <c r="U48" s="29"/>
      <c r="V48" s="29"/>
      <c r="W48" s="56" t="s">
        <v>83</v>
      </c>
    </row>
    <row r="49" spans="1:23" ht="15" x14ac:dyDescent="0.25">
      <c r="A49" t="s">
        <v>116</v>
      </c>
      <c r="D49" s="23"/>
      <c r="F49" s="22" t="s">
        <v>115</v>
      </c>
      <c r="G49" s="2" t="s">
        <v>115</v>
      </c>
      <c r="H49" s="22" t="s">
        <v>115</v>
      </c>
      <c r="N49" s="48"/>
      <c r="O49" s="22"/>
      <c r="R49" s="48"/>
      <c r="T49" s="23"/>
      <c r="U49" s="29"/>
      <c r="V49" s="29"/>
      <c r="W49" s="56" t="s">
        <v>116</v>
      </c>
    </row>
    <row r="50" spans="1:23" ht="15" x14ac:dyDescent="0.25">
      <c r="A50" t="s">
        <v>84</v>
      </c>
      <c r="D50" s="23"/>
      <c r="F50" s="22" t="s">
        <v>114</v>
      </c>
      <c r="G50" s="2" t="s">
        <v>114</v>
      </c>
      <c r="H50" s="22" t="s">
        <v>124</v>
      </c>
      <c r="N50" s="48"/>
      <c r="O50" s="22"/>
      <c r="R50" s="48"/>
      <c r="T50" s="23"/>
      <c r="U50" s="29"/>
      <c r="V50" s="29"/>
      <c r="W50" s="56" t="s">
        <v>84</v>
      </c>
    </row>
    <row r="51" spans="1:23" ht="15" x14ac:dyDescent="0.25">
      <c r="A51" s="1" t="s">
        <v>85</v>
      </c>
      <c r="D51" s="23"/>
      <c r="F51" s="22"/>
      <c r="H51" s="22"/>
      <c r="N51" s="48"/>
      <c r="O51" s="22"/>
      <c r="R51" s="48"/>
      <c r="T51" s="23"/>
      <c r="U51" s="29"/>
      <c r="V51" s="29"/>
      <c r="W51" s="58" t="s">
        <v>85</v>
      </c>
    </row>
    <row r="52" spans="1:23" ht="15" x14ac:dyDescent="0.25">
      <c r="A52" t="s">
        <v>86</v>
      </c>
      <c r="B52" s="2">
        <v>21.6</v>
      </c>
      <c r="C52" s="2">
        <v>10</v>
      </c>
      <c r="D52" s="23">
        <v>38</v>
      </c>
      <c r="F52" s="22">
        <v>24.5</v>
      </c>
      <c r="G52" s="2">
        <v>25</v>
      </c>
      <c r="H52" s="22">
        <v>26.8</v>
      </c>
      <c r="N52" s="48"/>
      <c r="O52" s="22"/>
      <c r="R52" s="48"/>
      <c r="T52" s="23"/>
      <c r="U52" s="29"/>
      <c r="V52" s="29"/>
      <c r="W52" s="56" t="s">
        <v>86</v>
      </c>
    </row>
    <row r="53" spans="1:23" ht="15" x14ac:dyDescent="0.25">
      <c r="A53" t="s">
        <v>164</v>
      </c>
      <c r="B53" s="2">
        <v>21.3</v>
      </c>
      <c r="C53" s="2">
        <v>11</v>
      </c>
      <c r="D53" s="23">
        <v>33</v>
      </c>
      <c r="F53" s="22">
        <v>23.8</v>
      </c>
      <c r="G53" s="2">
        <v>23.1</v>
      </c>
      <c r="H53" s="22">
        <v>23.1</v>
      </c>
      <c r="L53" s="2">
        <v>22.4</v>
      </c>
      <c r="N53" s="48">
        <v>22</v>
      </c>
      <c r="O53" s="22"/>
      <c r="R53" s="48"/>
      <c r="T53" s="23"/>
      <c r="W53" s="56" t="s">
        <v>164</v>
      </c>
    </row>
    <row r="54" spans="1:23" ht="15" x14ac:dyDescent="0.25">
      <c r="A54" t="s">
        <v>271</v>
      </c>
      <c r="D54" s="23"/>
      <c r="F54" s="22"/>
      <c r="H54" s="22"/>
      <c r="M54" s="41">
        <f>(21+23+25+26+23+23+18+19)/8</f>
        <v>22.25</v>
      </c>
      <c r="N54" s="48">
        <v>9</v>
      </c>
      <c r="O54" s="22"/>
      <c r="R54" s="48"/>
      <c r="S54" s="41">
        <f>(21+27+25+24+26+24+22+17)/8</f>
        <v>23.25</v>
      </c>
      <c r="T54" s="23">
        <v>22</v>
      </c>
      <c r="U54" s="29" t="s">
        <v>294</v>
      </c>
      <c r="V54" s="29"/>
      <c r="W54" s="56" t="s">
        <v>271</v>
      </c>
    </row>
    <row r="55" spans="1:23" ht="15" x14ac:dyDescent="0.25">
      <c r="A55" t="s">
        <v>272</v>
      </c>
      <c r="D55" s="23"/>
      <c r="F55" s="22"/>
      <c r="H55" s="22"/>
      <c r="N55" s="48">
        <v>1</v>
      </c>
      <c r="O55" s="22"/>
      <c r="R55" s="48"/>
      <c r="S55" s="41">
        <f>69/8</f>
        <v>8.625</v>
      </c>
      <c r="T55" s="23">
        <v>9</v>
      </c>
      <c r="U55" s="29"/>
      <c r="V55" s="29" t="s">
        <v>295</v>
      </c>
      <c r="W55" s="56" t="s">
        <v>272</v>
      </c>
    </row>
    <row r="56" spans="1:23" ht="15" x14ac:dyDescent="0.25">
      <c r="A56" s="1" t="s">
        <v>87</v>
      </c>
      <c r="D56" s="23"/>
      <c r="F56" s="22"/>
      <c r="H56" s="22"/>
      <c r="N56" s="48"/>
      <c r="O56" s="22"/>
      <c r="R56" s="48"/>
      <c r="S56" s="2" t="s">
        <v>274</v>
      </c>
      <c r="T56" s="23"/>
      <c r="U56" s="29"/>
      <c r="V56" s="29"/>
      <c r="W56" s="58" t="s">
        <v>87</v>
      </c>
    </row>
    <row r="57" spans="1:23" ht="15" x14ac:dyDescent="0.25">
      <c r="A57" t="s">
        <v>88</v>
      </c>
      <c r="B57" s="2">
        <v>17</v>
      </c>
      <c r="C57" s="2">
        <v>5</v>
      </c>
      <c r="D57" s="23">
        <v>61</v>
      </c>
      <c r="F57" s="22">
        <v>7</v>
      </c>
      <c r="G57" s="2">
        <v>2</v>
      </c>
      <c r="H57" s="22">
        <v>4</v>
      </c>
      <c r="N57" s="48"/>
      <c r="O57" s="22"/>
      <c r="R57" s="48"/>
      <c r="T57" s="23"/>
      <c r="U57" s="29"/>
      <c r="V57" s="29"/>
      <c r="W57" s="56" t="s">
        <v>88</v>
      </c>
    </row>
    <row r="58" spans="1:23" ht="15" x14ac:dyDescent="0.25">
      <c r="A58" t="s">
        <v>113</v>
      </c>
      <c r="B58" s="2">
        <v>2</v>
      </c>
      <c r="C58" s="2">
        <v>0</v>
      </c>
      <c r="D58" s="23">
        <v>14</v>
      </c>
      <c r="F58" s="22"/>
      <c r="G58" s="2">
        <v>4</v>
      </c>
      <c r="H58" s="22">
        <v>1</v>
      </c>
      <c r="L58" s="2">
        <v>1.3</v>
      </c>
      <c r="N58" s="48"/>
      <c r="O58" s="22"/>
      <c r="R58" s="48"/>
      <c r="T58" s="23"/>
      <c r="U58" s="29">
        <v>2.2799999999999998</v>
      </c>
      <c r="V58" s="29"/>
      <c r="W58" s="56" t="s">
        <v>113</v>
      </c>
    </row>
    <row r="59" spans="1:23" ht="15" x14ac:dyDescent="0.25">
      <c r="A59" t="s">
        <v>283</v>
      </c>
      <c r="D59" s="23"/>
      <c r="F59" s="22"/>
      <c r="H59" s="22"/>
      <c r="N59" s="49">
        <f>(0+0.4+1+0.7+0+0+0.7+0.5)/8</f>
        <v>0.41249999999999998</v>
      </c>
      <c r="O59" s="22"/>
      <c r="R59" s="48"/>
      <c r="T59" s="23">
        <v>0.5</v>
      </c>
      <c r="U59" s="29"/>
      <c r="V59" s="29"/>
      <c r="W59" s="56" t="s">
        <v>283</v>
      </c>
    </row>
    <row r="60" spans="1:23" ht="15" x14ac:dyDescent="0.25">
      <c r="A60" t="s">
        <v>167</v>
      </c>
      <c r="B60" s="2">
        <v>1</v>
      </c>
      <c r="C60" s="2">
        <v>0</v>
      </c>
      <c r="D60" s="23">
        <v>11</v>
      </c>
      <c r="F60" s="22"/>
      <c r="G60" s="2">
        <v>3</v>
      </c>
      <c r="H60" s="22">
        <v>0</v>
      </c>
      <c r="L60" s="2">
        <v>0</v>
      </c>
      <c r="N60" s="50">
        <v>1</v>
      </c>
      <c r="O60" s="22"/>
      <c r="R60" s="48"/>
      <c r="S60" s="4">
        <f>8/8</f>
        <v>1</v>
      </c>
      <c r="T60" s="23">
        <v>1</v>
      </c>
      <c r="U60" s="29"/>
      <c r="V60" s="29"/>
      <c r="W60" s="56" t="s">
        <v>167</v>
      </c>
    </row>
    <row r="61" spans="1:23" ht="15" x14ac:dyDescent="0.25">
      <c r="A61" t="s">
        <v>165</v>
      </c>
      <c r="B61" s="2">
        <v>0.2</v>
      </c>
      <c r="C61" s="2">
        <v>0</v>
      </c>
      <c r="D61" s="23">
        <v>0</v>
      </c>
      <c r="F61" s="22">
        <v>0</v>
      </c>
      <c r="G61" s="2">
        <v>0.2</v>
      </c>
      <c r="H61" s="22" t="s">
        <v>125</v>
      </c>
      <c r="N61" s="48"/>
      <c r="O61" s="22"/>
      <c r="R61" s="48"/>
      <c r="T61" s="23"/>
      <c r="U61" s="29"/>
      <c r="V61" s="29"/>
      <c r="W61" s="56" t="s">
        <v>165</v>
      </c>
    </row>
    <row r="62" spans="1:23" ht="15" x14ac:dyDescent="0.25">
      <c r="A62" t="s">
        <v>117</v>
      </c>
      <c r="B62" s="2" t="s">
        <v>118</v>
      </c>
      <c r="D62" s="23"/>
      <c r="F62" s="22"/>
      <c r="G62" s="2" t="s">
        <v>118</v>
      </c>
      <c r="H62" s="22" t="s">
        <v>118</v>
      </c>
      <c r="N62" s="48"/>
      <c r="O62" s="22"/>
      <c r="R62" s="48"/>
      <c r="T62" s="23"/>
      <c r="U62" s="29"/>
      <c r="V62" s="29"/>
      <c r="W62" s="56" t="s">
        <v>117</v>
      </c>
    </row>
    <row r="63" spans="1:23" ht="15" x14ac:dyDescent="0.25">
      <c r="A63" t="s">
        <v>89</v>
      </c>
      <c r="D63" s="23"/>
      <c r="F63" s="22"/>
      <c r="H63" s="22"/>
      <c r="N63" s="48"/>
      <c r="O63" s="22"/>
      <c r="R63" s="48"/>
      <c r="T63" s="23"/>
      <c r="U63" s="29"/>
      <c r="V63" s="29"/>
      <c r="W63" s="56" t="s">
        <v>89</v>
      </c>
    </row>
    <row r="64" spans="1:23" ht="15" x14ac:dyDescent="0.25">
      <c r="A64" t="s">
        <v>90</v>
      </c>
      <c r="D64" s="23"/>
      <c r="F64" s="22"/>
      <c r="H64" s="22"/>
      <c r="N64" s="48"/>
      <c r="O64" s="22"/>
      <c r="R64" s="48"/>
      <c r="T64" s="23"/>
      <c r="U64" s="29"/>
      <c r="V64" s="29"/>
      <c r="W64" s="56" t="s">
        <v>90</v>
      </c>
    </row>
    <row r="65" spans="1:23" ht="15" x14ac:dyDescent="0.25">
      <c r="A65" t="s">
        <v>166</v>
      </c>
      <c r="D65" s="23"/>
      <c r="F65" s="22"/>
      <c r="G65" s="2" t="s">
        <v>118</v>
      </c>
      <c r="H65" s="22" t="s">
        <v>118</v>
      </c>
      <c r="N65" s="48"/>
      <c r="O65" s="22"/>
      <c r="R65" s="48"/>
      <c r="T65" s="23"/>
      <c r="U65" s="29"/>
      <c r="V65" s="29"/>
      <c r="W65" s="56" t="s">
        <v>166</v>
      </c>
    </row>
    <row r="66" spans="1:23" ht="15" x14ac:dyDescent="0.25">
      <c r="A66" t="s">
        <v>159</v>
      </c>
      <c r="D66" s="23"/>
      <c r="F66" s="22"/>
      <c r="H66" s="22"/>
      <c r="N66" s="48"/>
      <c r="O66" s="22"/>
      <c r="R66" s="48"/>
      <c r="T66" s="23"/>
      <c r="U66" s="29"/>
      <c r="V66" s="29"/>
      <c r="W66" s="56" t="s">
        <v>159</v>
      </c>
    </row>
    <row r="67" spans="1:23" ht="15" x14ac:dyDescent="0.25">
      <c r="D67" s="23"/>
      <c r="F67" s="22"/>
      <c r="H67" s="22"/>
      <c r="N67" s="48"/>
      <c r="O67" s="22"/>
      <c r="R67" s="48"/>
      <c r="T67" s="23"/>
      <c r="U67" s="29"/>
      <c r="V67" s="29"/>
      <c r="W67" s="56"/>
    </row>
    <row r="68" spans="1:23" ht="15" x14ac:dyDescent="0.25">
      <c r="D68" s="23"/>
      <c r="F68" s="22"/>
      <c r="H68" s="22"/>
      <c r="N68" s="48"/>
      <c r="O68" s="22"/>
      <c r="R68" s="48"/>
      <c r="T68" s="23"/>
      <c r="U68" s="29"/>
      <c r="V68" s="29"/>
      <c r="W68" s="56"/>
    </row>
    <row r="69" spans="1:23" ht="15" x14ac:dyDescent="0.25">
      <c r="D69" s="23"/>
      <c r="F69" s="22"/>
      <c r="H69" s="22"/>
      <c r="N69" s="48"/>
      <c r="O69" s="22"/>
      <c r="R69" s="48"/>
      <c r="T69" s="23"/>
      <c r="U69" s="29"/>
      <c r="V69" s="29"/>
      <c r="W69" s="56"/>
    </row>
    <row r="70" spans="1:23" ht="15" x14ac:dyDescent="0.25">
      <c r="D70" s="23"/>
      <c r="F70" s="22"/>
      <c r="H70" s="22"/>
      <c r="N70" s="48"/>
      <c r="O70" s="22"/>
      <c r="R70" s="48"/>
      <c r="T70" s="23"/>
      <c r="U70" s="29"/>
      <c r="V70" s="29"/>
      <c r="W70" s="56"/>
    </row>
    <row r="71" spans="1:23" ht="15" x14ac:dyDescent="0.25">
      <c r="D71" s="23"/>
      <c r="F71" s="22"/>
      <c r="H71" s="22"/>
      <c r="N71" s="48"/>
      <c r="O71" s="22"/>
      <c r="R71" s="48"/>
      <c r="T71" s="23"/>
      <c r="U71" s="29"/>
      <c r="V71" s="29"/>
      <c r="W71" s="56"/>
    </row>
    <row r="72" spans="1:23" ht="15" x14ac:dyDescent="0.25">
      <c r="D72" s="23"/>
      <c r="F72" s="22"/>
      <c r="H72" s="22"/>
      <c r="N72" s="48"/>
      <c r="O72" s="22"/>
      <c r="R72" s="48"/>
      <c r="T72" s="23"/>
      <c r="U72" s="29"/>
      <c r="V72" s="29"/>
      <c r="W72" s="56"/>
    </row>
    <row r="73" spans="1:23" ht="15" x14ac:dyDescent="0.25">
      <c r="D73" s="23"/>
      <c r="F73" s="22"/>
      <c r="H73" s="22"/>
      <c r="N73" s="48"/>
      <c r="O73" s="22"/>
      <c r="R73" s="48"/>
      <c r="T73" s="23"/>
      <c r="U73" s="29"/>
      <c r="V73" s="29"/>
      <c r="W73" s="56"/>
    </row>
    <row r="74" spans="1:23" ht="15" x14ac:dyDescent="0.25">
      <c r="D74" s="23"/>
      <c r="F74" s="22"/>
      <c r="H74" s="22"/>
      <c r="N74" s="48"/>
      <c r="O74" s="22"/>
      <c r="R74" s="48"/>
      <c r="T74" s="23"/>
      <c r="U74" s="29"/>
      <c r="V74" s="29"/>
      <c r="W74" s="56"/>
    </row>
    <row r="75" spans="1:23" ht="15" x14ac:dyDescent="0.25">
      <c r="D75" s="23"/>
      <c r="F75" s="22"/>
      <c r="H75" s="22"/>
      <c r="N75" s="48"/>
      <c r="O75" s="22"/>
      <c r="R75" s="48"/>
      <c r="T75" s="23"/>
      <c r="U75" s="29"/>
      <c r="V75" s="29"/>
      <c r="W75" s="56"/>
    </row>
    <row r="76" spans="1:23" ht="15" x14ac:dyDescent="0.25">
      <c r="D76" s="23"/>
      <c r="F76" s="22"/>
      <c r="H76" s="22"/>
      <c r="N76" s="48"/>
      <c r="O76" s="22"/>
      <c r="R76" s="48"/>
      <c r="T76" s="23"/>
      <c r="U76" s="29"/>
      <c r="V76" s="29"/>
      <c r="W76" s="56"/>
    </row>
    <row r="77" spans="1:23" ht="15" x14ac:dyDescent="0.25">
      <c r="D77" s="23"/>
      <c r="F77" s="22"/>
      <c r="H77" s="22"/>
      <c r="N77" s="48"/>
      <c r="O77" s="22"/>
      <c r="R77" s="48"/>
      <c r="T77" s="23"/>
      <c r="U77" s="29"/>
      <c r="V77" s="29"/>
      <c r="W77" s="56"/>
    </row>
    <row r="78" spans="1:23" ht="15" x14ac:dyDescent="0.25">
      <c r="D78" s="23"/>
      <c r="F78" s="22"/>
      <c r="H78" s="22"/>
      <c r="N78" s="48"/>
      <c r="O78" s="22"/>
      <c r="R78" s="48"/>
      <c r="T78" s="23"/>
      <c r="U78" s="29"/>
      <c r="V78" s="29"/>
      <c r="W78" s="56"/>
    </row>
    <row r="79" spans="1:23" ht="15" x14ac:dyDescent="0.25">
      <c r="D79" s="23"/>
      <c r="F79" s="22"/>
      <c r="H79" s="22"/>
      <c r="N79" s="48"/>
      <c r="O79" s="22"/>
      <c r="R79" s="48"/>
      <c r="T79" s="23"/>
      <c r="U79" s="29"/>
      <c r="V79" s="29"/>
      <c r="W79" s="56"/>
    </row>
    <row r="80" spans="1:23" ht="15" x14ac:dyDescent="0.25">
      <c r="D80" s="23"/>
      <c r="F80" s="22"/>
      <c r="H80" s="22"/>
      <c r="N80" s="48"/>
      <c r="O80" s="22"/>
      <c r="R80" s="48"/>
      <c r="T80" s="23"/>
      <c r="U80" s="29"/>
      <c r="V80" s="29"/>
      <c r="W80" s="56"/>
    </row>
    <row r="81" spans="1:23" ht="15" x14ac:dyDescent="0.25">
      <c r="D81" s="23"/>
      <c r="F81" s="22"/>
      <c r="H81" s="22"/>
      <c r="N81" s="48"/>
      <c r="O81" s="22"/>
      <c r="R81" s="48"/>
      <c r="T81" s="23"/>
      <c r="U81" s="29"/>
      <c r="V81" s="29"/>
      <c r="W81" s="56"/>
    </row>
    <row r="82" spans="1:23" ht="15" x14ac:dyDescent="0.25">
      <c r="D82" s="23"/>
      <c r="F82" s="22"/>
      <c r="H82" s="22"/>
      <c r="N82" s="48"/>
      <c r="O82" s="22"/>
      <c r="R82" s="48"/>
      <c r="T82" s="23"/>
      <c r="U82" s="29"/>
      <c r="V82" s="29"/>
      <c r="W82" s="56"/>
    </row>
    <row r="83" spans="1:23" ht="15" x14ac:dyDescent="0.25">
      <c r="D83" s="23"/>
      <c r="F83" s="22"/>
      <c r="H83" s="22"/>
      <c r="N83" s="48"/>
      <c r="O83" s="22"/>
      <c r="R83" s="48"/>
      <c r="T83" s="23"/>
      <c r="U83" s="29"/>
      <c r="V83" s="29"/>
      <c r="W83" s="56"/>
    </row>
    <row r="84" spans="1:23" ht="15" x14ac:dyDescent="0.25">
      <c r="D84" s="23"/>
      <c r="F84" s="22"/>
      <c r="H84" s="22"/>
      <c r="N84" s="48"/>
      <c r="O84" s="22"/>
      <c r="R84" s="48"/>
      <c r="T84" s="23"/>
      <c r="U84" s="29"/>
      <c r="V84" s="29"/>
      <c r="W84" s="56"/>
    </row>
    <row r="85" spans="1:23" ht="15" x14ac:dyDescent="0.25">
      <c r="D85" s="23"/>
      <c r="F85" s="22"/>
      <c r="H85" s="22"/>
      <c r="N85" s="48"/>
      <c r="O85" s="22"/>
      <c r="R85" s="48"/>
      <c r="T85" s="23"/>
      <c r="U85" s="29"/>
      <c r="V85" s="29"/>
      <c r="W85" s="56"/>
    </row>
    <row r="86" spans="1:23" ht="90" x14ac:dyDescent="0.3">
      <c r="A86" s="12" t="s">
        <v>98</v>
      </c>
      <c r="B86" s="10" t="s">
        <v>111</v>
      </c>
      <c r="C86" s="11" t="s">
        <v>65</v>
      </c>
      <c r="D86" s="45" t="s">
        <v>64</v>
      </c>
      <c r="F86" s="44" t="s">
        <v>99</v>
      </c>
      <c r="G86" s="13" t="s">
        <v>112</v>
      </c>
      <c r="H86" s="43" t="s">
        <v>126</v>
      </c>
      <c r="I86" s="15" t="s">
        <v>129</v>
      </c>
      <c r="J86" s="15" t="s">
        <v>128</v>
      </c>
      <c r="K86" s="15" t="s">
        <v>130</v>
      </c>
      <c r="L86" s="15" t="s">
        <v>132</v>
      </c>
      <c r="M86" s="15" t="s">
        <v>131</v>
      </c>
      <c r="N86" s="47" t="s">
        <v>156</v>
      </c>
      <c r="O86" s="43" t="s">
        <v>154</v>
      </c>
      <c r="P86" s="15" t="s">
        <v>152</v>
      </c>
      <c r="Q86" s="15" t="s">
        <v>153</v>
      </c>
      <c r="R86" s="47" t="s">
        <v>151</v>
      </c>
      <c r="S86" s="15" t="s">
        <v>275</v>
      </c>
      <c r="T86" s="42" t="s">
        <v>265</v>
      </c>
      <c r="U86" s="52" t="s">
        <v>288</v>
      </c>
      <c r="V86" s="52" t="s">
        <v>289</v>
      </c>
      <c r="W86" s="59" t="s">
        <v>98</v>
      </c>
    </row>
    <row r="87" spans="1:23" ht="15" x14ac:dyDescent="0.25">
      <c r="A87" s="9" t="s">
        <v>97</v>
      </c>
      <c r="D87" s="23"/>
      <c r="F87" s="22"/>
      <c r="H87" s="22"/>
      <c r="N87" s="48"/>
      <c r="O87" s="22"/>
      <c r="R87" s="48"/>
      <c r="T87" s="23"/>
      <c r="U87" s="29"/>
      <c r="V87" s="29"/>
      <c r="W87" s="55" t="s">
        <v>97</v>
      </c>
    </row>
    <row r="88" spans="1:23" ht="15" x14ac:dyDescent="0.25">
      <c r="A88" t="s">
        <v>161</v>
      </c>
      <c r="B88" s="2">
        <v>4.12</v>
      </c>
      <c r="C88" s="2">
        <v>2.2999999999999998</v>
      </c>
      <c r="D88" s="23">
        <v>9</v>
      </c>
      <c r="F88" s="22">
        <v>4.49</v>
      </c>
      <c r="G88" s="2">
        <v>4.9000000000000004</v>
      </c>
      <c r="H88" s="22">
        <v>3.48</v>
      </c>
      <c r="J88" s="2">
        <v>3.6</v>
      </c>
      <c r="K88" s="16">
        <v>4.5999999999999996</v>
      </c>
      <c r="L88" s="16">
        <v>5.9</v>
      </c>
      <c r="M88" s="2">
        <v>3.2</v>
      </c>
      <c r="N88" s="50">
        <f>(3.5+3.5+3.6+3+3.5+3.8+3.7+3.9)/8</f>
        <v>3.5625</v>
      </c>
      <c r="O88" s="22">
        <v>4.4000000000000004</v>
      </c>
      <c r="P88" s="2">
        <v>4.7</v>
      </c>
      <c r="Q88" s="2">
        <v>4.5</v>
      </c>
      <c r="R88" s="48">
        <v>4.5</v>
      </c>
      <c r="S88" s="40">
        <f>(3.9+3.8+4.8+5.4+3.7+4.7+4.9+4.6)/8</f>
        <v>4.4749999999999996</v>
      </c>
      <c r="T88" s="23">
        <v>4.2</v>
      </c>
      <c r="U88" s="29">
        <v>6</v>
      </c>
      <c r="V88" s="29"/>
      <c r="W88" s="56" t="s">
        <v>161</v>
      </c>
    </row>
    <row r="89" spans="1:23" ht="15" x14ac:dyDescent="0.25">
      <c r="A89" t="s">
        <v>163</v>
      </c>
      <c r="B89" s="2">
        <v>1.37</v>
      </c>
      <c r="C89" s="2">
        <v>0.05</v>
      </c>
      <c r="D89" s="23">
        <v>4.8499999999999996</v>
      </c>
      <c r="F89" s="22">
        <v>0.26</v>
      </c>
      <c r="G89" s="2">
        <v>2</v>
      </c>
      <c r="H89" s="22">
        <v>2.6</v>
      </c>
      <c r="I89" s="2">
        <v>2.2000000000000002</v>
      </c>
      <c r="J89" s="2">
        <v>0.5</v>
      </c>
      <c r="K89" s="2">
        <v>1.1000000000000001</v>
      </c>
      <c r="M89" s="2">
        <v>0.7</v>
      </c>
      <c r="N89" s="51">
        <f>(0.9+0.5+2.4+3.5+1.2+2+1.8+2)/8</f>
        <v>1.7875000000000001</v>
      </c>
      <c r="O89" s="22" t="s">
        <v>155</v>
      </c>
      <c r="P89" s="2">
        <v>1</v>
      </c>
      <c r="Q89" s="2">
        <v>1.2</v>
      </c>
      <c r="R89" s="48">
        <v>0.9</v>
      </c>
      <c r="S89" s="2">
        <f>(1.8+0.3+1.3+1.8+0.8+1.2+1.9)/7</f>
        <v>1.3</v>
      </c>
      <c r="T89" s="23">
        <v>1.4</v>
      </c>
      <c r="U89" s="29"/>
      <c r="V89" s="29"/>
      <c r="W89" s="56" t="s">
        <v>163</v>
      </c>
    </row>
    <row r="90" spans="1:23" ht="15" x14ac:dyDescent="0.25">
      <c r="A90" s="18" t="s">
        <v>284</v>
      </c>
      <c r="B90" s="2">
        <v>8.9999999999999993E-3</v>
      </c>
      <c r="C90" s="2">
        <v>3.0000000000000001E-3</v>
      </c>
      <c r="D90" s="23">
        <v>2.5999999999999999E-2</v>
      </c>
      <c r="F90" s="22">
        <v>1.2E-2</v>
      </c>
      <c r="G90" s="2">
        <v>5.0000000000000001E-3</v>
      </c>
      <c r="H90" s="22">
        <v>7.0000000000000001E-3</v>
      </c>
      <c r="L90" s="2">
        <v>5.0000000000000001E-3</v>
      </c>
      <c r="N90" s="49">
        <f>(0.005+0.014+0.005+0.007+0.009+0.02+0.004+0.007)/8</f>
        <v>8.8750000000000009E-3</v>
      </c>
      <c r="O90" s="22"/>
      <c r="R90" s="48"/>
      <c r="T90" s="23">
        <v>8.9999999999999993E-3</v>
      </c>
      <c r="U90" s="29"/>
      <c r="V90" s="29"/>
      <c r="W90" s="57" t="s">
        <v>286</v>
      </c>
    </row>
    <row r="91" spans="1:23" ht="15" x14ac:dyDescent="0.25">
      <c r="A91" t="s">
        <v>285</v>
      </c>
      <c r="D91" s="23"/>
      <c r="F91" s="22"/>
      <c r="H91" s="22"/>
      <c r="I91" s="2">
        <v>5.9</v>
      </c>
      <c r="J91" s="2">
        <v>9.6999999999999993</v>
      </c>
      <c r="K91" s="2">
        <v>2.7</v>
      </c>
      <c r="M91" s="2">
        <v>4.5999999999999996</v>
      </c>
      <c r="N91" s="48"/>
      <c r="O91" s="22">
        <v>3.8</v>
      </c>
      <c r="P91" s="2">
        <v>4.5</v>
      </c>
      <c r="Q91" s="2">
        <v>3.1</v>
      </c>
      <c r="R91" s="48">
        <v>3.8</v>
      </c>
      <c r="T91" s="23"/>
      <c r="U91" s="29">
        <v>3.6</v>
      </c>
      <c r="V91" s="29">
        <v>4.7</v>
      </c>
      <c r="W91" s="56" t="s">
        <v>287</v>
      </c>
    </row>
    <row r="92" spans="1:23" ht="15" x14ac:dyDescent="0.25">
      <c r="A92" t="s">
        <v>160</v>
      </c>
      <c r="D92" s="23"/>
      <c r="F92" s="22"/>
      <c r="H92" s="22"/>
      <c r="N92" s="48">
        <f>(0.012+0.006+0.008+0.01+0.007+0.018+0.007+0.004)/8</f>
        <v>9.0000000000000011E-3</v>
      </c>
      <c r="O92" s="22"/>
      <c r="R92" s="48"/>
      <c r="S92" s="2">
        <f>(0.005+0.007+0.005+0.006+0.006+0.002+0.004)/8</f>
        <v>4.3750000000000004E-3</v>
      </c>
      <c r="T92" s="23">
        <v>8.3000000000000004E-2</v>
      </c>
      <c r="U92" s="29"/>
      <c r="V92" s="29"/>
      <c r="W92" s="56" t="s">
        <v>160</v>
      </c>
    </row>
    <row r="93" spans="1:23" ht="15" x14ac:dyDescent="0.25">
      <c r="A93" t="s">
        <v>276</v>
      </c>
      <c r="D93" s="23"/>
      <c r="F93" s="22"/>
      <c r="H93" s="22"/>
      <c r="N93" s="48"/>
      <c r="O93" s="22"/>
      <c r="R93" s="48"/>
      <c r="S93" s="2">
        <f>(0.005+0.01+0.005+0.005+0.01+0.002+0.005)/7</f>
        <v>6.0000000000000001E-3</v>
      </c>
      <c r="T93" s="23">
        <v>8.9999999999999993E-3</v>
      </c>
      <c r="U93" s="29"/>
      <c r="V93" s="29"/>
      <c r="W93" s="56" t="s">
        <v>276</v>
      </c>
    </row>
    <row r="94" spans="1:23" ht="15" x14ac:dyDescent="0.25">
      <c r="A94" t="s">
        <v>273</v>
      </c>
      <c r="D94" s="23"/>
      <c r="F94" s="22"/>
      <c r="H94" s="22"/>
      <c r="N94" s="48"/>
      <c r="O94" s="22"/>
      <c r="R94" s="48"/>
      <c r="S94" s="2">
        <f>7/7</f>
        <v>1</v>
      </c>
      <c r="T94" s="23">
        <v>9</v>
      </c>
      <c r="U94" s="29"/>
      <c r="V94" s="29"/>
      <c r="W94" s="56" t="s">
        <v>273</v>
      </c>
    </row>
    <row r="95" spans="1:23" ht="15" x14ac:dyDescent="0.25">
      <c r="A95" t="s">
        <v>266</v>
      </c>
      <c r="D95" s="23"/>
      <c r="F95" s="22"/>
      <c r="H95" s="22"/>
      <c r="N95" s="48"/>
      <c r="O95" s="22"/>
      <c r="R95" s="48"/>
      <c r="S95" s="37">
        <f>(0.003+0.006+0.009+0.002+0.003+0.003+0.002+0.001)/8</f>
        <v>3.6250000000000006E-3</v>
      </c>
      <c r="T95" s="23">
        <v>0.22500000000000001</v>
      </c>
      <c r="U95" s="29"/>
      <c r="V95" s="29"/>
      <c r="W95" s="56" t="s">
        <v>266</v>
      </c>
    </row>
    <row r="96" spans="1:23" ht="15" x14ac:dyDescent="0.25">
      <c r="A96" t="s">
        <v>168</v>
      </c>
      <c r="D96" s="23"/>
      <c r="F96" s="22"/>
      <c r="H96" s="22"/>
      <c r="N96" s="48">
        <f>(59+30+38+38+58+16+93+60)/8</f>
        <v>49</v>
      </c>
      <c r="O96" s="22"/>
      <c r="R96" s="48"/>
      <c r="T96" s="23"/>
      <c r="U96" s="29"/>
      <c r="V96" s="29"/>
      <c r="W96" s="56" t="s">
        <v>168</v>
      </c>
    </row>
    <row r="97" spans="1:23" ht="15" x14ac:dyDescent="0.25">
      <c r="A97" t="s">
        <v>280</v>
      </c>
      <c r="D97" s="23"/>
      <c r="F97" s="22"/>
      <c r="H97" s="22"/>
      <c r="N97" s="48"/>
      <c r="O97" s="22"/>
      <c r="R97" s="48"/>
      <c r="S97" s="40">
        <f>(88+19+76+69+21+24)/6</f>
        <v>49.5</v>
      </c>
      <c r="T97" s="23">
        <v>33</v>
      </c>
      <c r="U97" s="29"/>
      <c r="V97" s="29"/>
      <c r="W97" s="56" t="s">
        <v>280</v>
      </c>
    </row>
    <row r="98" spans="1:23" ht="15" x14ac:dyDescent="0.25">
      <c r="D98" s="23"/>
      <c r="F98" s="22"/>
      <c r="H98" s="22"/>
      <c r="N98" s="48"/>
      <c r="O98" s="22"/>
      <c r="R98" s="48"/>
      <c r="T98" s="23"/>
      <c r="U98" s="29" t="s">
        <v>291</v>
      </c>
      <c r="V98" s="29" t="s">
        <v>291</v>
      </c>
      <c r="W98" s="56" t="s">
        <v>296</v>
      </c>
    </row>
    <row r="99" spans="1:23" ht="15" x14ac:dyDescent="0.25">
      <c r="A99" s="1" t="s">
        <v>66</v>
      </c>
      <c r="D99" s="23"/>
      <c r="F99" s="22"/>
      <c r="H99" s="22"/>
      <c r="N99" s="48"/>
      <c r="O99" s="22"/>
      <c r="R99" s="48"/>
      <c r="T99" s="23"/>
      <c r="U99" s="29"/>
      <c r="V99" s="29"/>
      <c r="W99" s="58" t="s">
        <v>66</v>
      </c>
    </row>
    <row r="100" spans="1:23" ht="15" x14ac:dyDescent="0.25">
      <c r="A100" t="s">
        <v>100</v>
      </c>
      <c r="B100" s="2">
        <v>0.04</v>
      </c>
      <c r="C100" s="2">
        <v>0</v>
      </c>
      <c r="D100" s="23">
        <v>0.67</v>
      </c>
      <c r="F100" s="22">
        <v>0.04</v>
      </c>
      <c r="G100" s="2">
        <v>0.19</v>
      </c>
      <c r="H100" s="22">
        <v>0.02</v>
      </c>
      <c r="N100" s="48"/>
      <c r="O100" s="22"/>
      <c r="R100" s="48"/>
      <c r="T100" s="23"/>
      <c r="U100" s="29"/>
      <c r="V100" s="29"/>
      <c r="W100" s="56" t="s">
        <v>100</v>
      </c>
    </row>
    <row r="101" spans="1:23" ht="15" x14ac:dyDescent="0.25">
      <c r="A101" t="s">
        <v>269</v>
      </c>
      <c r="D101" s="23"/>
      <c r="F101" s="22"/>
      <c r="H101" s="22"/>
      <c r="N101" s="48"/>
      <c r="O101" s="22"/>
      <c r="R101" s="48"/>
      <c r="S101" s="2">
        <f>10/8</f>
        <v>1.25</v>
      </c>
      <c r="T101" s="23">
        <v>1</v>
      </c>
      <c r="U101" s="29"/>
      <c r="V101" s="29"/>
      <c r="W101" s="56" t="s">
        <v>269</v>
      </c>
    </row>
    <row r="102" spans="1:23" ht="15" x14ac:dyDescent="0.25">
      <c r="A102" t="s">
        <v>101</v>
      </c>
      <c r="B102" s="2">
        <v>0.57999999999999996</v>
      </c>
      <c r="C102" s="2">
        <v>0.34</v>
      </c>
      <c r="D102" s="23">
        <v>0.9</v>
      </c>
      <c r="F102" s="22">
        <v>0.5</v>
      </c>
      <c r="G102" s="2">
        <v>1</v>
      </c>
      <c r="H102" s="22"/>
      <c r="N102" s="48"/>
      <c r="O102" s="22"/>
      <c r="R102" s="48"/>
      <c r="T102" s="23"/>
      <c r="U102" s="29"/>
      <c r="V102" s="29"/>
      <c r="W102" s="56" t="s">
        <v>101</v>
      </c>
    </row>
    <row r="103" spans="1:23" ht="15" x14ac:dyDescent="0.25">
      <c r="A103" t="s">
        <v>102</v>
      </c>
      <c r="B103" s="2">
        <v>1.49</v>
      </c>
      <c r="C103" s="2">
        <v>0.01</v>
      </c>
      <c r="D103" s="23">
        <v>5.32</v>
      </c>
      <c r="F103" s="22">
        <v>0.01</v>
      </c>
      <c r="G103" s="2">
        <v>0.12</v>
      </c>
      <c r="H103" s="22"/>
      <c r="N103" s="48"/>
      <c r="O103" s="22"/>
      <c r="R103" s="48"/>
      <c r="T103" s="23"/>
      <c r="U103" s="29"/>
      <c r="V103" s="29"/>
      <c r="W103" s="56" t="s">
        <v>102</v>
      </c>
    </row>
    <row r="104" spans="1:23" ht="15" x14ac:dyDescent="0.25">
      <c r="A104" t="s">
        <v>103</v>
      </c>
      <c r="B104" s="2">
        <v>0.16</v>
      </c>
      <c r="C104" s="2">
        <v>0.01</v>
      </c>
      <c r="D104" s="23">
        <v>0.68</v>
      </c>
      <c r="F104" s="22">
        <v>0.01</v>
      </c>
      <c r="G104" s="2">
        <v>0.3</v>
      </c>
      <c r="H104" s="22"/>
      <c r="N104" s="48"/>
      <c r="O104" s="22"/>
      <c r="R104" s="48"/>
      <c r="T104" s="23"/>
      <c r="U104" s="29"/>
      <c r="V104" s="29"/>
      <c r="W104" s="56" t="s">
        <v>103</v>
      </c>
    </row>
    <row r="105" spans="1:23" ht="15" x14ac:dyDescent="0.25">
      <c r="A105" s="1" t="s">
        <v>67</v>
      </c>
      <c r="D105" s="23"/>
      <c r="F105" s="22"/>
      <c r="H105" s="22"/>
      <c r="N105" s="48"/>
      <c r="O105" s="22"/>
      <c r="R105" s="48"/>
      <c r="T105" s="23"/>
      <c r="U105" s="29"/>
      <c r="V105" s="29"/>
      <c r="W105" s="58" t="s">
        <v>67</v>
      </c>
    </row>
    <row r="106" spans="1:23" ht="15" x14ac:dyDescent="0.25">
      <c r="A106" t="s">
        <v>127</v>
      </c>
      <c r="B106" s="2">
        <v>0.11</v>
      </c>
      <c r="C106" s="2">
        <v>2E-3</v>
      </c>
      <c r="D106" s="23">
        <v>2.65</v>
      </c>
      <c r="F106" s="22">
        <v>1.0999999999999999E-2</v>
      </c>
      <c r="G106" s="2">
        <v>1.4E-2</v>
      </c>
      <c r="H106" s="22">
        <v>6.0000000000000001E-3</v>
      </c>
      <c r="N106" s="48"/>
      <c r="O106" s="22"/>
      <c r="R106" s="48"/>
      <c r="T106" s="23"/>
      <c r="U106" s="29"/>
      <c r="V106" s="29"/>
      <c r="W106" s="56" t="s">
        <v>127</v>
      </c>
    </row>
    <row r="107" spans="1:23" ht="15" x14ac:dyDescent="0.25">
      <c r="A107" t="s">
        <v>68</v>
      </c>
      <c r="B107" s="2">
        <v>0.04</v>
      </c>
      <c r="C107" s="2">
        <v>0</v>
      </c>
      <c r="D107" s="23">
        <v>0.17</v>
      </c>
      <c r="F107" s="22">
        <v>0.08</v>
      </c>
      <c r="G107" s="2">
        <v>0.02</v>
      </c>
      <c r="H107" s="22">
        <v>0.01</v>
      </c>
      <c r="N107" s="48"/>
      <c r="O107" s="22"/>
      <c r="R107" s="48"/>
      <c r="T107" s="23"/>
      <c r="U107" s="29"/>
      <c r="V107" s="29"/>
      <c r="W107" s="56" t="s">
        <v>68</v>
      </c>
    </row>
    <row r="108" spans="1:23" ht="15" x14ac:dyDescent="0.25">
      <c r="A108" t="s">
        <v>104</v>
      </c>
      <c r="B108" s="2">
        <v>0.02</v>
      </c>
      <c r="C108" s="2">
        <v>0</v>
      </c>
      <c r="D108" s="23">
        <v>0.09</v>
      </c>
      <c r="F108" s="22">
        <v>0.03</v>
      </c>
      <c r="G108" s="2">
        <v>0.04</v>
      </c>
      <c r="H108" s="22">
        <v>0.01</v>
      </c>
      <c r="N108" s="48"/>
      <c r="O108" s="22"/>
      <c r="R108" s="48"/>
      <c r="T108" s="23"/>
      <c r="U108" s="29"/>
      <c r="V108" s="29"/>
      <c r="W108" s="56" t="s">
        <v>104</v>
      </c>
    </row>
    <row r="109" spans="1:23" ht="15" x14ac:dyDescent="0.25">
      <c r="A109" t="s">
        <v>157</v>
      </c>
      <c r="B109" s="2">
        <v>0.28999999999999998</v>
      </c>
      <c r="C109" s="2">
        <v>0.09</v>
      </c>
      <c r="D109" s="23">
        <v>1.04</v>
      </c>
      <c r="F109" s="22">
        <v>0.26</v>
      </c>
      <c r="G109" s="2">
        <v>0.21</v>
      </c>
      <c r="H109" s="22">
        <v>0.28000000000000003</v>
      </c>
      <c r="L109" s="2">
        <v>0.17100000000000001</v>
      </c>
      <c r="N109" s="49">
        <f>(0.294+0.415+0.192+0.264+0.521+0.315+0.373+0.421)/8</f>
        <v>0.34937499999999994</v>
      </c>
      <c r="O109" s="22"/>
      <c r="R109" s="48"/>
      <c r="S109" s="37">
        <f>(0.394+0.188+0.342+0.318+0.205+0.195+0.111)/7</f>
        <v>0.2504285714285715</v>
      </c>
      <c r="T109" s="23">
        <v>0.312</v>
      </c>
      <c r="U109" s="29">
        <v>0.16</v>
      </c>
      <c r="V109" s="29">
        <v>0.27</v>
      </c>
      <c r="W109" s="56" t="s">
        <v>157</v>
      </c>
    </row>
    <row r="110" spans="1:23" ht="15" x14ac:dyDescent="0.25">
      <c r="A110" t="s">
        <v>277</v>
      </c>
      <c r="D110" s="23"/>
      <c r="F110" s="22"/>
      <c r="H110" s="22"/>
      <c r="N110" s="48"/>
      <c r="O110" s="22"/>
      <c r="R110" s="48"/>
      <c r="S110" s="37">
        <f>(0.449+0.136+0.338+0.275+0.279+0.207+0.287+0.129)/8</f>
        <v>0.26249999999999996</v>
      </c>
      <c r="T110" s="23"/>
      <c r="U110" s="29"/>
      <c r="V110" s="29"/>
      <c r="W110" s="56" t="s">
        <v>277</v>
      </c>
    </row>
    <row r="111" spans="1:23" ht="15" x14ac:dyDescent="0.25">
      <c r="A111" t="s">
        <v>121</v>
      </c>
      <c r="D111" s="23"/>
      <c r="F111" s="22"/>
      <c r="H111" s="22"/>
      <c r="I111" s="2">
        <v>71.400000000000006</v>
      </c>
      <c r="J111" s="2">
        <v>38.299999999999997</v>
      </c>
      <c r="N111" s="48"/>
      <c r="O111" s="22"/>
      <c r="R111" s="48"/>
      <c r="T111" s="23"/>
      <c r="U111" s="29"/>
      <c r="V111" s="29"/>
      <c r="W111" s="56" t="s">
        <v>121</v>
      </c>
    </row>
    <row r="112" spans="1:23" ht="15" x14ac:dyDescent="0.25">
      <c r="D112" s="23"/>
      <c r="F112" s="22"/>
      <c r="H112" s="22"/>
      <c r="N112" s="48"/>
      <c r="O112" s="22"/>
      <c r="R112" s="48"/>
      <c r="T112" s="23"/>
      <c r="U112" s="29" t="s">
        <v>298</v>
      </c>
      <c r="V112" s="29">
        <v>0.12</v>
      </c>
      <c r="W112" s="56" t="s">
        <v>297</v>
      </c>
    </row>
    <row r="113" spans="1:23" ht="15" x14ac:dyDescent="0.25">
      <c r="A113" t="s">
        <v>70</v>
      </c>
      <c r="B113" s="2">
        <v>7.46</v>
      </c>
      <c r="C113" s="2">
        <v>6.25</v>
      </c>
      <c r="D113" s="23">
        <v>8.5</v>
      </c>
      <c r="F113" s="22">
        <v>7.66</v>
      </c>
      <c r="G113" s="2">
        <v>7.84</v>
      </c>
      <c r="H113" s="22">
        <v>8.01</v>
      </c>
      <c r="I113" s="2">
        <v>7</v>
      </c>
      <c r="J113" s="2">
        <v>7</v>
      </c>
      <c r="K113" s="2">
        <v>7.6</v>
      </c>
      <c r="L113" s="2">
        <v>7.6</v>
      </c>
      <c r="N113" s="50">
        <f>(7.4+7.1+7.4+7.1+7.9+8.3+7.6+7.1)/8</f>
        <v>7.4875000000000007</v>
      </c>
      <c r="O113" s="22">
        <v>6.2</v>
      </c>
      <c r="P113" s="2">
        <v>7.2</v>
      </c>
      <c r="Q113" s="2">
        <v>6.8</v>
      </c>
      <c r="R113" s="48">
        <v>6.7</v>
      </c>
      <c r="S113" s="40">
        <f>(7.1+6.8+7.6+7.6+6.7+7.8+6.7+7.9)/8</f>
        <v>7.2750000000000004</v>
      </c>
      <c r="T113" s="23">
        <v>7.6</v>
      </c>
      <c r="U113" s="29">
        <v>7.2</v>
      </c>
      <c r="V113" s="29">
        <v>6.5</v>
      </c>
      <c r="W113" s="56" t="s">
        <v>70</v>
      </c>
    </row>
    <row r="114" spans="1:23" ht="15" x14ac:dyDescent="0.25">
      <c r="A114" t="s">
        <v>158</v>
      </c>
      <c r="B114" s="2">
        <v>68</v>
      </c>
      <c r="C114" s="2">
        <v>37</v>
      </c>
      <c r="D114" s="23">
        <v>93</v>
      </c>
      <c r="F114" s="22">
        <v>63</v>
      </c>
      <c r="G114" s="2">
        <v>68</v>
      </c>
      <c r="H114" s="22">
        <v>52</v>
      </c>
      <c r="I114" s="2">
        <v>60.5</v>
      </c>
      <c r="J114" s="2">
        <v>60.6</v>
      </c>
      <c r="K114" s="2">
        <v>66.5</v>
      </c>
      <c r="L114" s="2">
        <v>68</v>
      </c>
      <c r="M114" s="2">
        <v>58</v>
      </c>
      <c r="N114" s="50">
        <f>(49.5+76.5+61.6+31.4+70.3+55.7+71.2+76.2+76.2)/8</f>
        <v>71.075000000000003</v>
      </c>
      <c r="O114" s="22">
        <v>61.7</v>
      </c>
      <c r="P114" s="2">
        <v>75.5</v>
      </c>
      <c r="Q114" s="2">
        <v>75.5</v>
      </c>
      <c r="R114" s="48">
        <v>70.900000000000006</v>
      </c>
      <c r="S114" s="41">
        <f>(54+74+63+70+71+78+73+75)/8</f>
        <v>69.75</v>
      </c>
      <c r="T114" s="23">
        <v>66</v>
      </c>
      <c r="U114" s="29"/>
      <c r="V114" s="29"/>
      <c r="W114" s="56" t="s">
        <v>158</v>
      </c>
    </row>
    <row r="115" spans="1:23" ht="15" x14ac:dyDescent="0.25">
      <c r="A115" t="s">
        <v>71</v>
      </c>
      <c r="B115" s="2">
        <v>21</v>
      </c>
      <c r="C115" s="2">
        <v>11</v>
      </c>
      <c r="D115" s="23">
        <v>50</v>
      </c>
      <c r="F115" s="22">
        <v>27</v>
      </c>
      <c r="G115" s="2">
        <v>13</v>
      </c>
      <c r="H115" s="22">
        <v>24</v>
      </c>
      <c r="I115" s="2">
        <v>13.9</v>
      </c>
      <c r="J115" s="2">
        <v>17.7</v>
      </c>
      <c r="K115" s="2">
        <v>10.6</v>
      </c>
      <c r="M115" s="2">
        <v>23.6</v>
      </c>
      <c r="N115" s="48"/>
      <c r="O115" s="22">
        <v>15</v>
      </c>
      <c r="P115" s="2">
        <v>11.8</v>
      </c>
      <c r="Q115" s="2">
        <v>5.3</v>
      </c>
      <c r="R115" s="48">
        <v>10.7</v>
      </c>
      <c r="T115" s="23"/>
      <c r="U115" s="29"/>
      <c r="V115" s="29"/>
      <c r="W115" s="56" t="s">
        <v>71</v>
      </c>
    </row>
    <row r="116" spans="1:23" ht="15" x14ac:dyDescent="0.25">
      <c r="A116" t="s">
        <v>72</v>
      </c>
      <c r="B116" s="2">
        <v>5.9</v>
      </c>
      <c r="C116" s="2">
        <v>4.2</v>
      </c>
      <c r="D116" s="23">
        <v>8.4</v>
      </c>
      <c r="F116" s="22">
        <v>4.9000000000000004</v>
      </c>
      <c r="G116" s="2">
        <v>6.3</v>
      </c>
      <c r="H116" s="22"/>
      <c r="I116" s="2">
        <v>5</v>
      </c>
      <c r="J116" s="2">
        <v>5.3</v>
      </c>
      <c r="K116" s="2">
        <v>5</v>
      </c>
      <c r="M116" s="2">
        <v>5.3</v>
      </c>
      <c r="N116" s="48"/>
      <c r="O116" s="22"/>
      <c r="Q116" s="2">
        <v>6.3</v>
      </c>
      <c r="R116" s="48">
        <v>6.3</v>
      </c>
      <c r="T116" s="23"/>
      <c r="U116" s="29">
        <v>6.3</v>
      </c>
      <c r="V116" s="29">
        <v>5</v>
      </c>
      <c r="W116" s="56" t="s">
        <v>72</v>
      </c>
    </row>
    <row r="117" spans="1:23" ht="15" x14ac:dyDescent="0.25">
      <c r="A117" t="s">
        <v>92</v>
      </c>
      <c r="D117" s="23"/>
      <c r="F117" s="22"/>
      <c r="H117" s="22"/>
      <c r="I117" s="2">
        <v>9.3000000000000007</v>
      </c>
      <c r="J117" s="2">
        <v>10.4</v>
      </c>
      <c r="K117" s="2">
        <v>11</v>
      </c>
      <c r="M117" s="2">
        <v>10.5</v>
      </c>
      <c r="N117" s="48"/>
      <c r="O117" s="22"/>
      <c r="Q117" s="2">
        <v>11.5</v>
      </c>
      <c r="R117" s="48">
        <v>11.5</v>
      </c>
      <c r="T117" s="23"/>
      <c r="U117" s="29">
        <v>12.3</v>
      </c>
      <c r="V117" s="29">
        <v>10.199999999999999</v>
      </c>
      <c r="W117" s="56" t="s">
        <v>92</v>
      </c>
    </row>
    <row r="118" spans="1:23" ht="15" x14ac:dyDescent="0.25">
      <c r="A118" t="s">
        <v>93</v>
      </c>
      <c r="D118" s="23"/>
      <c r="F118" s="22"/>
      <c r="H118" s="22"/>
      <c r="I118" s="2">
        <v>5.8</v>
      </c>
      <c r="J118" s="2">
        <v>6.3</v>
      </c>
      <c r="K118" s="2">
        <v>6.9</v>
      </c>
      <c r="M118" s="2">
        <v>5.8</v>
      </c>
      <c r="N118" s="48"/>
      <c r="O118" s="22"/>
      <c r="Q118" s="2">
        <v>8</v>
      </c>
      <c r="R118" s="48">
        <v>8</v>
      </c>
      <c r="T118" s="23"/>
      <c r="U118" s="29"/>
      <c r="V118" s="29"/>
      <c r="W118" s="56" t="s">
        <v>93</v>
      </c>
    </row>
    <row r="119" spans="1:23" ht="15" x14ac:dyDescent="0.25">
      <c r="A119" t="s">
        <v>94</v>
      </c>
      <c r="D119" s="23"/>
      <c r="F119" s="22"/>
      <c r="H119" s="22"/>
      <c r="I119" s="2">
        <v>13</v>
      </c>
      <c r="J119" s="2">
        <v>13.7</v>
      </c>
      <c r="K119" s="2">
        <v>17.3</v>
      </c>
      <c r="M119" s="2">
        <v>15.5</v>
      </c>
      <c r="N119" s="48"/>
      <c r="O119" s="22"/>
      <c r="Q119" s="2">
        <v>15.6</v>
      </c>
      <c r="R119" s="48">
        <v>15.6</v>
      </c>
      <c r="T119" s="23"/>
      <c r="U119" s="29">
        <v>13</v>
      </c>
      <c r="V119" s="29">
        <v>11</v>
      </c>
      <c r="W119" s="56" t="s">
        <v>94</v>
      </c>
    </row>
    <row r="120" spans="1:23" ht="15" x14ac:dyDescent="0.25">
      <c r="D120" s="23"/>
      <c r="F120" s="22"/>
      <c r="H120" s="22"/>
      <c r="N120" s="48"/>
      <c r="O120" s="22"/>
      <c r="R120" s="48"/>
      <c r="T120" s="23"/>
      <c r="U120" s="29"/>
      <c r="V120" s="29">
        <v>0.89</v>
      </c>
      <c r="W120" s="56" t="s">
        <v>301</v>
      </c>
    </row>
    <row r="121" spans="1:23" ht="15" x14ac:dyDescent="0.25">
      <c r="D121" s="23"/>
      <c r="F121" s="22"/>
      <c r="H121" s="22"/>
      <c r="N121" s="48"/>
      <c r="O121" s="22"/>
      <c r="R121" s="48"/>
      <c r="T121" s="23"/>
      <c r="U121" s="29"/>
      <c r="V121" s="29" t="s">
        <v>299</v>
      </c>
      <c r="W121" s="56" t="s">
        <v>300</v>
      </c>
    </row>
    <row r="122" spans="1:23" ht="15" x14ac:dyDescent="0.25">
      <c r="A122" s="1" t="s">
        <v>79</v>
      </c>
      <c r="D122" s="23"/>
      <c r="F122" s="22"/>
      <c r="H122" s="22"/>
      <c r="N122" s="48"/>
      <c r="O122" s="22"/>
      <c r="R122" s="48"/>
      <c r="T122" s="23"/>
      <c r="U122" s="29"/>
      <c r="V122" s="29"/>
      <c r="W122" s="58" t="s">
        <v>79</v>
      </c>
    </row>
    <row r="123" spans="1:23" ht="15" x14ac:dyDescent="0.25">
      <c r="A123" t="s">
        <v>105</v>
      </c>
      <c r="B123" s="2">
        <v>1.5</v>
      </c>
      <c r="C123" s="2">
        <v>1</v>
      </c>
      <c r="D123" s="23">
        <v>3</v>
      </c>
      <c r="F123" s="22">
        <v>1.4</v>
      </c>
      <c r="G123" s="2">
        <v>1.3</v>
      </c>
      <c r="H123" s="22">
        <v>2</v>
      </c>
      <c r="N123" s="48"/>
      <c r="O123" s="22"/>
      <c r="R123" s="48"/>
      <c r="T123" s="23"/>
      <c r="U123" s="29"/>
      <c r="V123" s="29"/>
      <c r="W123" s="56" t="s">
        <v>105</v>
      </c>
    </row>
    <row r="124" spans="1:23" ht="15" x14ac:dyDescent="0.25">
      <c r="A124" t="s">
        <v>107</v>
      </c>
      <c r="B124" s="2">
        <v>1.6</v>
      </c>
      <c r="C124" s="2">
        <v>1</v>
      </c>
      <c r="D124" s="23">
        <v>3</v>
      </c>
      <c r="F124" s="22">
        <v>2.2999999999999998</v>
      </c>
      <c r="G124" s="2">
        <v>2.5</v>
      </c>
      <c r="H124" s="22">
        <v>2.7</v>
      </c>
      <c r="N124" s="48"/>
      <c r="O124" s="22"/>
      <c r="R124" s="48"/>
      <c r="T124" s="23"/>
      <c r="U124" s="29"/>
      <c r="V124" s="29"/>
      <c r="W124" s="56" t="s">
        <v>107</v>
      </c>
    </row>
    <row r="125" spans="1:23" ht="15" x14ac:dyDescent="0.25">
      <c r="A125" t="s">
        <v>108</v>
      </c>
      <c r="B125" s="2">
        <v>1.7</v>
      </c>
      <c r="C125" s="2">
        <v>1</v>
      </c>
      <c r="D125" s="23">
        <v>4</v>
      </c>
      <c r="F125" s="22">
        <v>1</v>
      </c>
      <c r="G125" s="2">
        <v>1.7</v>
      </c>
      <c r="H125" s="22">
        <v>2</v>
      </c>
      <c r="N125" s="48"/>
      <c r="O125" s="22"/>
      <c r="R125" s="48"/>
      <c r="T125" s="23"/>
      <c r="U125" s="29"/>
      <c r="V125" s="29"/>
      <c r="W125" s="56" t="s">
        <v>108</v>
      </c>
    </row>
    <row r="126" spans="1:23" ht="15" x14ac:dyDescent="0.25">
      <c r="D126" s="23"/>
      <c r="F126" s="22"/>
      <c r="H126" s="22"/>
      <c r="N126" s="48"/>
      <c r="O126" s="22"/>
      <c r="R126" s="48"/>
      <c r="T126" s="23"/>
      <c r="U126" s="29"/>
      <c r="V126" s="29"/>
      <c r="W126" s="56"/>
    </row>
    <row r="127" spans="1:23" ht="15" x14ac:dyDescent="0.25">
      <c r="D127" s="23"/>
      <c r="F127" s="22"/>
      <c r="H127" s="22"/>
      <c r="N127" s="48"/>
      <c r="O127" s="22"/>
      <c r="R127" s="48"/>
      <c r="T127" s="23"/>
      <c r="U127" s="29"/>
      <c r="V127" s="29"/>
      <c r="W127" s="56"/>
    </row>
    <row r="128" spans="1:23" ht="15" x14ac:dyDescent="0.25">
      <c r="D128" s="23"/>
      <c r="F128" s="22"/>
      <c r="H128" s="22"/>
      <c r="N128" s="48"/>
      <c r="O128" s="22"/>
      <c r="R128" s="48"/>
      <c r="T128" s="23"/>
      <c r="U128" s="29"/>
      <c r="V128" s="29"/>
      <c r="W128" s="56"/>
    </row>
    <row r="129" spans="1:23" ht="15" x14ac:dyDescent="0.25">
      <c r="D129" s="23"/>
      <c r="F129" s="22"/>
      <c r="H129" s="22"/>
      <c r="N129" s="48"/>
      <c r="O129" s="22"/>
      <c r="R129" s="48"/>
      <c r="T129" s="23"/>
      <c r="U129" s="29"/>
      <c r="V129" s="29"/>
      <c r="W129" s="56"/>
    </row>
    <row r="130" spans="1:23" ht="90" x14ac:dyDescent="0.3">
      <c r="A130" s="12" t="s">
        <v>98</v>
      </c>
      <c r="B130" s="10" t="s">
        <v>111</v>
      </c>
      <c r="C130" s="11" t="s">
        <v>65</v>
      </c>
      <c r="D130" s="45" t="s">
        <v>64</v>
      </c>
      <c r="F130" s="44" t="s">
        <v>99</v>
      </c>
      <c r="G130" s="13" t="s">
        <v>112</v>
      </c>
      <c r="H130" s="43" t="s">
        <v>126</v>
      </c>
      <c r="I130" s="15" t="s">
        <v>129</v>
      </c>
      <c r="J130" s="15" t="s">
        <v>128</v>
      </c>
      <c r="K130" s="15" t="s">
        <v>130</v>
      </c>
      <c r="L130" s="15" t="s">
        <v>132</v>
      </c>
      <c r="M130" s="15" t="s">
        <v>131</v>
      </c>
      <c r="N130" s="47" t="s">
        <v>156</v>
      </c>
      <c r="O130" s="43" t="s">
        <v>154</v>
      </c>
      <c r="P130" s="15" t="s">
        <v>152</v>
      </c>
      <c r="Q130" s="15" t="s">
        <v>153</v>
      </c>
      <c r="R130" s="47" t="s">
        <v>151</v>
      </c>
      <c r="S130" s="15" t="s">
        <v>275</v>
      </c>
      <c r="T130" s="42" t="s">
        <v>265</v>
      </c>
      <c r="U130" s="52" t="s">
        <v>288</v>
      </c>
      <c r="V130" s="52" t="s">
        <v>289</v>
      </c>
      <c r="W130" s="59" t="s">
        <v>98</v>
      </c>
    </row>
    <row r="131" spans="1:23" ht="15" x14ac:dyDescent="0.25">
      <c r="A131" s="1" t="s">
        <v>80</v>
      </c>
      <c r="D131" s="23"/>
      <c r="F131" s="22"/>
      <c r="H131" s="22"/>
      <c r="N131" s="48"/>
      <c r="O131" s="22"/>
      <c r="R131" s="48"/>
      <c r="T131" s="23"/>
      <c r="U131" s="29"/>
      <c r="V131" s="29"/>
      <c r="W131" s="58" t="s">
        <v>80</v>
      </c>
    </row>
    <row r="132" spans="1:23" ht="15" x14ac:dyDescent="0.25">
      <c r="A132" t="s">
        <v>96</v>
      </c>
      <c r="D132" s="23"/>
      <c r="F132" s="22"/>
      <c r="H132" s="22"/>
      <c r="N132" s="48"/>
      <c r="O132" s="22"/>
      <c r="R132" s="48"/>
      <c r="T132" s="23"/>
      <c r="U132" s="29"/>
      <c r="V132" s="29"/>
      <c r="W132" s="56" t="s">
        <v>96</v>
      </c>
    </row>
    <row r="133" spans="1:23" ht="15" x14ac:dyDescent="0.25">
      <c r="A133" t="s">
        <v>81</v>
      </c>
      <c r="D133" s="23"/>
      <c r="F133" s="22"/>
      <c r="H133" s="22"/>
      <c r="N133" s="48"/>
      <c r="O133" s="22"/>
      <c r="R133" s="48"/>
      <c r="T133" s="23"/>
      <c r="U133" s="29"/>
      <c r="V133" s="29"/>
      <c r="W133" s="56" t="s">
        <v>81</v>
      </c>
    </row>
    <row r="134" spans="1:23" ht="15" x14ac:dyDescent="0.25">
      <c r="A134" t="s">
        <v>82</v>
      </c>
      <c r="D134" s="23"/>
      <c r="F134" s="22"/>
      <c r="H134" s="22"/>
      <c r="N134" s="48"/>
      <c r="O134" s="22"/>
      <c r="R134" s="48"/>
      <c r="T134" s="23"/>
      <c r="U134" s="29"/>
      <c r="V134" s="29"/>
      <c r="W134" s="56" t="s">
        <v>82</v>
      </c>
    </row>
    <row r="135" spans="1:23" ht="15" x14ac:dyDescent="0.25">
      <c r="A135" t="s">
        <v>83</v>
      </c>
      <c r="D135" s="23"/>
      <c r="F135" s="22"/>
      <c r="H135" s="22"/>
      <c r="N135" s="48"/>
      <c r="O135" s="22"/>
      <c r="R135" s="48"/>
      <c r="T135" s="23"/>
      <c r="U135" s="29"/>
      <c r="V135" s="29"/>
      <c r="W135" s="56" t="s">
        <v>83</v>
      </c>
    </row>
    <row r="136" spans="1:23" ht="15" x14ac:dyDescent="0.25">
      <c r="A136" t="s">
        <v>116</v>
      </c>
      <c r="D136" s="23"/>
      <c r="F136" s="22" t="s">
        <v>115</v>
      </c>
      <c r="G136" s="2" t="s">
        <v>115</v>
      </c>
      <c r="H136" s="22" t="s">
        <v>115</v>
      </c>
      <c r="N136" s="48"/>
      <c r="O136" s="22"/>
      <c r="R136" s="48"/>
      <c r="T136" s="23"/>
      <c r="U136" s="29"/>
      <c r="V136" s="29"/>
      <c r="W136" s="56" t="s">
        <v>116</v>
      </c>
    </row>
    <row r="137" spans="1:23" ht="15" x14ac:dyDescent="0.25">
      <c r="A137" t="s">
        <v>84</v>
      </c>
      <c r="D137" s="23"/>
      <c r="F137" s="22" t="s">
        <v>114</v>
      </c>
      <c r="G137" s="2" t="s">
        <v>114</v>
      </c>
      <c r="H137" s="22" t="s">
        <v>124</v>
      </c>
      <c r="N137" s="48"/>
      <c r="O137" s="22"/>
      <c r="R137" s="48"/>
      <c r="T137" s="23"/>
      <c r="U137" s="29"/>
      <c r="V137" s="29"/>
      <c r="W137" s="56" t="s">
        <v>84</v>
      </c>
    </row>
    <row r="138" spans="1:23" ht="15" x14ac:dyDescent="0.25">
      <c r="D138" s="23"/>
      <c r="F138" s="22"/>
      <c r="H138" s="22"/>
      <c r="N138" s="48"/>
      <c r="O138" s="22"/>
      <c r="R138" s="48"/>
      <c r="T138" s="23"/>
      <c r="U138" s="29"/>
      <c r="V138" s="29"/>
      <c r="W138" s="56"/>
    </row>
    <row r="139" spans="1:23" ht="15" x14ac:dyDescent="0.25">
      <c r="A139" s="1" t="s">
        <v>85</v>
      </c>
      <c r="D139" s="23"/>
      <c r="F139" s="22"/>
      <c r="H139" s="22"/>
      <c r="N139" s="48"/>
      <c r="O139" s="22"/>
      <c r="R139" s="48"/>
      <c r="T139" s="23"/>
      <c r="U139" s="29"/>
      <c r="V139" s="29"/>
      <c r="W139" s="58" t="s">
        <v>85</v>
      </c>
    </row>
    <row r="140" spans="1:23" ht="15" x14ac:dyDescent="0.25">
      <c r="A140" t="s">
        <v>86</v>
      </c>
      <c r="B140" s="2">
        <v>20.9</v>
      </c>
      <c r="C140" s="2">
        <v>6</v>
      </c>
      <c r="D140" s="23">
        <v>37</v>
      </c>
      <c r="F140" s="22">
        <v>21.9</v>
      </c>
      <c r="G140" s="2">
        <v>21.8</v>
      </c>
      <c r="H140" s="22">
        <v>24.5</v>
      </c>
      <c r="N140" s="48"/>
      <c r="O140" s="22"/>
      <c r="R140" s="48"/>
      <c r="T140" s="23"/>
      <c r="U140" s="29"/>
      <c r="V140" s="29"/>
      <c r="W140" s="56" t="s">
        <v>86</v>
      </c>
    </row>
    <row r="141" spans="1:23" ht="15" x14ac:dyDescent="0.25">
      <c r="A141" t="s">
        <v>164</v>
      </c>
      <c r="B141" s="2">
        <v>20.6</v>
      </c>
      <c r="C141" s="2">
        <v>12</v>
      </c>
      <c r="D141" s="23">
        <v>29</v>
      </c>
      <c r="F141" s="22">
        <v>19.8</v>
      </c>
      <c r="G141" s="2">
        <v>20.3</v>
      </c>
      <c r="H141" s="22">
        <v>19.7</v>
      </c>
      <c r="N141" s="48"/>
      <c r="O141" s="22"/>
      <c r="R141" s="48"/>
      <c r="T141" s="23"/>
      <c r="U141" s="29" t="s">
        <v>302</v>
      </c>
      <c r="V141" s="29"/>
      <c r="W141" s="56" t="s">
        <v>164</v>
      </c>
    </row>
    <row r="142" spans="1:23" ht="15" x14ac:dyDescent="0.25">
      <c r="A142" t="s">
        <v>281</v>
      </c>
      <c r="D142" s="23"/>
      <c r="F142" s="22"/>
      <c r="H142" s="22"/>
      <c r="N142" s="50">
        <f>(24+21+24+24+24+23+20+19)/8</f>
        <v>22.375</v>
      </c>
      <c r="O142" s="22"/>
      <c r="R142" s="48"/>
      <c r="S142" s="2">
        <f>(20+27+24+24+24+25+22+18)/8</f>
        <v>23</v>
      </c>
      <c r="T142" s="23">
        <v>21</v>
      </c>
      <c r="U142" s="29"/>
      <c r="V142" s="29" t="s">
        <v>303</v>
      </c>
      <c r="W142" s="56" t="s">
        <v>281</v>
      </c>
    </row>
    <row r="143" spans="1:23" ht="15" x14ac:dyDescent="0.25">
      <c r="A143" t="s">
        <v>282</v>
      </c>
      <c r="D143" s="23"/>
      <c r="F143" s="22"/>
      <c r="H143" s="22"/>
      <c r="N143" s="50">
        <f>(19+18+10+9+16+13+9+8)/8</f>
        <v>12.75</v>
      </c>
      <c r="O143" s="22"/>
      <c r="R143" s="48"/>
      <c r="S143" s="40">
        <f>(9+10+7+7+8+7+7)/7</f>
        <v>7.8571428571428568</v>
      </c>
      <c r="T143" s="23">
        <v>8</v>
      </c>
      <c r="U143" s="29"/>
      <c r="V143" s="29"/>
      <c r="W143" s="56" t="s">
        <v>282</v>
      </c>
    </row>
    <row r="144" spans="1:23" ht="15" x14ac:dyDescent="0.25">
      <c r="D144" s="23"/>
      <c r="F144" s="22"/>
      <c r="H144" s="22"/>
      <c r="N144" s="48"/>
      <c r="O144" s="22"/>
      <c r="R144" s="48"/>
      <c r="S144" s="40"/>
      <c r="T144" s="23"/>
      <c r="U144" s="29"/>
      <c r="V144" s="29"/>
      <c r="W144" s="56"/>
    </row>
    <row r="145" spans="1:23" ht="15" x14ac:dyDescent="0.25">
      <c r="A145" s="1" t="s">
        <v>87</v>
      </c>
      <c r="D145" s="23"/>
      <c r="F145" s="22"/>
      <c r="H145" s="22"/>
      <c r="N145" s="48"/>
      <c r="O145" s="22"/>
      <c r="R145" s="48"/>
      <c r="S145" s="2" t="s">
        <v>274</v>
      </c>
      <c r="T145" s="23"/>
      <c r="U145" s="29"/>
      <c r="V145" s="29"/>
      <c r="W145" s="58" t="s">
        <v>87</v>
      </c>
    </row>
    <row r="146" spans="1:23" ht="15" x14ac:dyDescent="0.25">
      <c r="A146" t="s">
        <v>88</v>
      </c>
      <c r="B146" s="2">
        <v>16</v>
      </c>
      <c r="C146" s="2">
        <v>3</v>
      </c>
      <c r="D146" s="23">
        <v>57</v>
      </c>
      <c r="F146" s="22">
        <v>5</v>
      </c>
      <c r="G146" s="2">
        <v>2</v>
      </c>
      <c r="H146" s="22">
        <v>4</v>
      </c>
      <c r="N146" s="48"/>
      <c r="O146" s="22"/>
      <c r="R146" s="48"/>
      <c r="T146" s="23"/>
      <c r="U146" s="29"/>
      <c r="V146" s="29"/>
      <c r="W146" s="56" t="s">
        <v>88</v>
      </c>
    </row>
    <row r="147" spans="1:23" ht="15" x14ac:dyDescent="0.25">
      <c r="A147" t="s">
        <v>113</v>
      </c>
      <c r="D147" s="23"/>
      <c r="F147" s="22"/>
      <c r="G147" s="2">
        <v>2</v>
      </c>
      <c r="H147" s="22">
        <v>2</v>
      </c>
      <c r="L147" s="2">
        <v>1</v>
      </c>
      <c r="N147" s="48"/>
      <c r="O147" s="22"/>
      <c r="R147" s="48"/>
      <c r="T147" s="23"/>
      <c r="U147" s="29">
        <v>1.73</v>
      </c>
      <c r="V147" s="29"/>
      <c r="W147" s="56" t="s">
        <v>113</v>
      </c>
    </row>
    <row r="148" spans="1:23" ht="15" x14ac:dyDescent="0.25">
      <c r="A148" t="s">
        <v>283</v>
      </c>
      <c r="D148" s="23"/>
      <c r="F148" s="22"/>
      <c r="H148" s="22"/>
      <c r="N148" s="48">
        <f>(0.4+0.5+0.6+0.5+1.5+0.5+0.8+0.4)/8</f>
        <v>0.65</v>
      </c>
      <c r="O148" s="22"/>
      <c r="R148" s="48"/>
      <c r="T148" s="23">
        <v>0.4</v>
      </c>
      <c r="U148" s="29"/>
      <c r="V148" s="29"/>
      <c r="W148" s="56" t="s">
        <v>283</v>
      </c>
    </row>
    <row r="149" spans="1:23" ht="15" x14ac:dyDescent="0.25">
      <c r="A149" t="s">
        <v>167</v>
      </c>
      <c r="D149" s="23"/>
      <c r="F149" s="22"/>
      <c r="G149" s="2">
        <v>1</v>
      </c>
      <c r="H149" s="22">
        <v>0</v>
      </c>
      <c r="L149" s="2">
        <v>0</v>
      </c>
      <c r="N149" s="48"/>
      <c r="O149" s="22"/>
      <c r="R149" s="48"/>
      <c r="S149" s="40">
        <f>7/8</f>
        <v>0.875</v>
      </c>
      <c r="T149" s="23">
        <v>1</v>
      </c>
      <c r="U149" s="29"/>
      <c r="V149" s="29"/>
      <c r="W149" s="56" t="s">
        <v>167</v>
      </c>
    </row>
    <row r="150" spans="1:23" ht="15" x14ac:dyDescent="0.25">
      <c r="A150" t="s">
        <v>165</v>
      </c>
      <c r="B150" s="2">
        <v>0</v>
      </c>
      <c r="C150" s="2">
        <v>0</v>
      </c>
      <c r="D150" s="23">
        <v>0</v>
      </c>
      <c r="F150" s="22">
        <v>0</v>
      </c>
      <c r="G150" s="2" t="s">
        <v>119</v>
      </c>
      <c r="H150" s="22" t="s">
        <v>119</v>
      </c>
      <c r="N150" s="48"/>
      <c r="O150" s="22"/>
      <c r="R150" s="48"/>
      <c r="T150" s="23"/>
      <c r="U150" s="29"/>
      <c r="V150" s="29"/>
      <c r="W150" s="56" t="s">
        <v>165</v>
      </c>
    </row>
    <row r="151" spans="1:23" ht="15" x14ac:dyDescent="0.25">
      <c r="A151" t="s">
        <v>117</v>
      </c>
      <c r="D151" s="23"/>
      <c r="F151" s="22"/>
      <c r="G151" s="2" t="s">
        <v>118</v>
      </c>
      <c r="H151" s="22" t="s">
        <v>118</v>
      </c>
      <c r="N151" s="48"/>
      <c r="O151" s="22"/>
      <c r="R151" s="48"/>
      <c r="T151" s="23"/>
      <c r="U151" s="29"/>
      <c r="V151" s="29"/>
      <c r="W151" s="56" t="s">
        <v>117</v>
      </c>
    </row>
    <row r="152" spans="1:23" ht="15" x14ac:dyDescent="0.25">
      <c r="A152" t="s">
        <v>89</v>
      </c>
      <c r="B152" s="2">
        <v>18</v>
      </c>
      <c r="C152" s="2">
        <v>15</v>
      </c>
      <c r="D152" s="23">
        <v>19</v>
      </c>
      <c r="F152" s="22"/>
      <c r="H152" s="22"/>
      <c r="N152" s="48"/>
      <c r="O152" s="22"/>
      <c r="R152" s="48"/>
      <c r="T152" s="23"/>
      <c r="U152" s="29"/>
      <c r="V152" s="29"/>
      <c r="W152" s="56" t="s">
        <v>89</v>
      </c>
    </row>
    <row r="153" spans="1:23" ht="15" x14ac:dyDescent="0.25">
      <c r="A153" t="s">
        <v>90</v>
      </c>
      <c r="B153" s="2">
        <v>0</v>
      </c>
      <c r="C153" s="2">
        <v>0</v>
      </c>
      <c r="D153" s="23">
        <v>0</v>
      </c>
      <c r="F153" s="22">
        <v>0</v>
      </c>
      <c r="H153" s="22"/>
      <c r="N153" s="48"/>
      <c r="O153" s="22"/>
      <c r="R153" s="48"/>
      <c r="T153" s="23"/>
      <c r="U153" s="29"/>
      <c r="V153" s="29"/>
      <c r="W153" s="56" t="s">
        <v>90</v>
      </c>
    </row>
    <row r="154" spans="1:23" ht="15" x14ac:dyDescent="0.25">
      <c r="A154" t="s">
        <v>166</v>
      </c>
      <c r="D154" s="23"/>
      <c r="F154" s="22"/>
      <c r="G154" s="2" t="s">
        <v>118</v>
      </c>
      <c r="H154" s="22"/>
      <c r="N154" s="48"/>
      <c r="O154" s="22"/>
      <c r="R154" s="48"/>
      <c r="T154" s="23"/>
      <c r="U154" s="29"/>
      <c r="V154" s="29"/>
      <c r="W154" s="56" t="s">
        <v>166</v>
      </c>
    </row>
    <row r="156" spans="1:23" ht="15" x14ac:dyDescent="0.25">
      <c r="A156" t="s">
        <v>159</v>
      </c>
      <c r="W156" t="s">
        <v>159</v>
      </c>
    </row>
    <row r="157" spans="1:23" ht="15" x14ac:dyDescent="0.25">
      <c r="A157" t="s">
        <v>106</v>
      </c>
    </row>
    <row r="158" spans="1:23" ht="15" x14ac:dyDescent="0.25">
      <c r="A158" t="s">
        <v>109</v>
      </c>
    </row>
    <row r="159" spans="1:23" ht="15" x14ac:dyDescent="0.25">
      <c r="A159" t="s">
        <v>110</v>
      </c>
    </row>
    <row r="179" spans="1:1" ht="15" x14ac:dyDescent="0.25">
      <c r="A179" t="s">
        <v>178</v>
      </c>
    </row>
    <row r="180" spans="1:1" ht="15" x14ac:dyDescent="0.25">
      <c r="A180" t="s">
        <v>177</v>
      </c>
    </row>
    <row r="181" spans="1:1" ht="15" x14ac:dyDescent="0.25">
      <c r="A181" t="s">
        <v>253</v>
      </c>
    </row>
    <row r="182" spans="1:1" ht="15" x14ac:dyDescent="0.25">
      <c r="A182" t="s">
        <v>170</v>
      </c>
    </row>
    <row r="183" spans="1:1" ht="15" x14ac:dyDescent="0.25">
      <c r="A183" t="s">
        <v>176</v>
      </c>
    </row>
    <row r="184" spans="1:1" ht="15" x14ac:dyDescent="0.25">
      <c r="A184" t="s">
        <v>135</v>
      </c>
    </row>
    <row r="185" spans="1:1" ht="15" x14ac:dyDescent="0.25">
      <c r="A185" t="s">
        <v>134</v>
      </c>
    </row>
    <row r="186" spans="1:1" ht="15" x14ac:dyDescent="0.25">
      <c r="A186" t="s">
        <v>136</v>
      </c>
    </row>
    <row r="187" spans="1:1" ht="15" x14ac:dyDescent="0.25">
      <c r="A187" t="s">
        <v>172</v>
      </c>
    </row>
    <row r="188" spans="1:1" ht="15" x14ac:dyDescent="0.25">
      <c r="A188" t="s">
        <v>173</v>
      </c>
    </row>
    <row r="189" spans="1:1" ht="15" x14ac:dyDescent="0.25">
      <c r="A189" t="s">
        <v>174</v>
      </c>
    </row>
    <row r="190" spans="1:1" ht="15" x14ac:dyDescent="0.25">
      <c r="A190" t="s">
        <v>141</v>
      </c>
    </row>
    <row r="191" spans="1:1" ht="15" x14ac:dyDescent="0.25">
      <c r="A191" t="s">
        <v>140</v>
      </c>
    </row>
    <row r="192" spans="1:1" ht="15" x14ac:dyDescent="0.25">
      <c r="A192" t="s">
        <v>137</v>
      </c>
    </row>
    <row r="193" spans="1:1" ht="15" x14ac:dyDescent="0.25">
      <c r="A193" t="s">
        <v>254</v>
      </c>
    </row>
    <row r="194" spans="1:1" ht="15" x14ac:dyDescent="0.25">
      <c r="A194" t="s">
        <v>255</v>
      </c>
    </row>
    <row r="195" spans="1:1" ht="15" x14ac:dyDescent="0.25">
      <c r="A195" t="s">
        <v>256</v>
      </c>
    </row>
    <row r="196" spans="1:1" ht="15" x14ac:dyDescent="0.25">
      <c r="A196" t="s">
        <v>143</v>
      </c>
    </row>
    <row r="197" spans="1:1" ht="15" x14ac:dyDescent="0.25">
      <c r="A197" t="s">
        <v>142</v>
      </c>
    </row>
    <row r="199" spans="1:1" ht="15" x14ac:dyDescent="0.25">
      <c r="A199" t="s">
        <v>138</v>
      </c>
    </row>
    <row r="200" spans="1:1" ht="15" x14ac:dyDescent="0.25">
      <c r="A200" t="s">
        <v>262</v>
      </c>
    </row>
    <row r="201" spans="1:1" ht="15" x14ac:dyDescent="0.25">
      <c r="A201" t="s">
        <v>139</v>
      </c>
    </row>
    <row r="202" spans="1:1" ht="15" x14ac:dyDescent="0.25">
      <c r="A202" s="34" t="s">
        <v>257</v>
      </c>
    </row>
    <row r="203" spans="1:1" ht="15" x14ac:dyDescent="0.25">
      <c r="A203" t="s">
        <v>171</v>
      </c>
    </row>
    <row r="204" spans="1:1" ht="15" x14ac:dyDescent="0.25">
      <c r="A204" t="s">
        <v>258</v>
      </c>
    </row>
    <row r="205" spans="1:1" ht="15" x14ac:dyDescent="0.25">
      <c r="A205" t="s">
        <v>179</v>
      </c>
    </row>
    <row r="206" spans="1:1" ht="15" x14ac:dyDescent="0.25">
      <c r="A206" t="s">
        <v>180</v>
      </c>
    </row>
  </sheetData>
  <pageMargins left="0.7" right="0.7" top="0.75" bottom="0.75" header="0.3" footer="0.3"/>
  <pageSetup paperSize="5" scale="6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A24" sqref="A24"/>
    </sheetView>
  </sheetViews>
  <sheetFormatPr defaultRowHeight="14.4" x14ac:dyDescent="0.3"/>
  <cols>
    <col min="1" max="1" width="21" customWidth="1"/>
    <col min="2" max="2" width="9.6640625" style="2" bestFit="1" customWidth="1"/>
  </cols>
  <sheetData>
    <row r="1" spans="1:2" ht="15" x14ac:dyDescent="0.25">
      <c r="A1" t="s">
        <v>251</v>
      </c>
    </row>
    <row r="2" spans="1:2" ht="15" x14ac:dyDescent="0.25">
      <c r="A2" s="9" t="s">
        <v>237</v>
      </c>
      <c r="B2" s="33">
        <v>43697</v>
      </c>
    </row>
    <row r="3" spans="1:2" ht="15" x14ac:dyDescent="0.25">
      <c r="A3" t="s">
        <v>238</v>
      </c>
      <c r="B3" s="2">
        <v>48.3</v>
      </c>
    </row>
    <row r="4" spans="1:2" ht="15" x14ac:dyDescent="0.25">
      <c r="A4" t="s">
        <v>239</v>
      </c>
      <c r="B4" s="2">
        <v>3.3</v>
      </c>
    </row>
    <row r="5" spans="1:2" ht="15" x14ac:dyDescent="0.25">
      <c r="A5" t="s">
        <v>240</v>
      </c>
      <c r="B5" s="2">
        <v>20.100000000000001</v>
      </c>
    </row>
    <row r="6" spans="1:2" ht="15" x14ac:dyDescent="0.25">
      <c r="A6" t="s">
        <v>241</v>
      </c>
      <c r="B6" s="2">
        <v>0.35</v>
      </c>
    </row>
    <row r="7" spans="1:2" ht="15" x14ac:dyDescent="0.25">
      <c r="A7" t="s">
        <v>92</v>
      </c>
      <c r="B7" s="2">
        <v>1.42</v>
      </c>
    </row>
    <row r="8" spans="1:2" ht="15" x14ac:dyDescent="0.25">
      <c r="A8" t="s">
        <v>242</v>
      </c>
      <c r="B8" s="2">
        <v>0.01</v>
      </c>
    </row>
    <row r="9" spans="1:2" ht="15" x14ac:dyDescent="0.25">
      <c r="A9" t="s">
        <v>72</v>
      </c>
      <c r="B9" s="2">
        <v>7.6</v>
      </c>
    </row>
    <row r="10" spans="1:2" ht="15" x14ac:dyDescent="0.25">
      <c r="A10" t="s">
        <v>93</v>
      </c>
      <c r="B10" s="2">
        <v>1.7</v>
      </c>
    </row>
    <row r="12" spans="1:2" ht="15" x14ac:dyDescent="0.25">
      <c r="A12" s="9" t="s">
        <v>243</v>
      </c>
      <c r="B12" s="33">
        <v>43697</v>
      </c>
    </row>
    <row r="13" spans="1:2" ht="15" x14ac:dyDescent="0.25">
      <c r="A13" t="s">
        <v>238</v>
      </c>
      <c r="B13" s="2">
        <v>33.6</v>
      </c>
    </row>
    <row r="14" spans="1:2" ht="15" x14ac:dyDescent="0.25">
      <c r="A14" t="s">
        <v>239</v>
      </c>
      <c r="B14" s="2">
        <v>3.1</v>
      </c>
    </row>
    <row r="15" spans="1:2" ht="15" x14ac:dyDescent="0.25">
      <c r="A15" t="s">
        <v>240</v>
      </c>
      <c r="B15" s="2">
        <v>19.2</v>
      </c>
    </row>
    <row r="16" spans="1:2" ht="15" x14ac:dyDescent="0.25">
      <c r="A16" t="s">
        <v>241</v>
      </c>
      <c r="B16" s="2">
        <v>0.44</v>
      </c>
    </row>
    <row r="17" spans="1:2" ht="15" x14ac:dyDescent="0.25">
      <c r="A17" t="s">
        <v>92</v>
      </c>
      <c r="B17" s="2" t="s">
        <v>4</v>
      </c>
    </row>
    <row r="18" spans="1:2" ht="15" x14ac:dyDescent="0.25">
      <c r="A18" t="s">
        <v>242</v>
      </c>
      <c r="B18" s="2">
        <v>0.01</v>
      </c>
    </row>
    <row r="19" spans="1:2" ht="15" x14ac:dyDescent="0.25">
      <c r="A19" t="s">
        <v>72</v>
      </c>
      <c r="B19" s="2">
        <v>6.5</v>
      </c>
    </row>
    <row r="20" spans="1:2" ht="15" x14ac:dyDescent="0.25">
      <c r="A20" t="s">
        <v>93</v>
      </c>
      <c r="B20" s="2">
        <v>0.8</v>
      </c>
    </row>
    <row r="22" spans="1:2" ht="15" x14ac:dyDescent="0.25">
      <c r="A22" s="9" t="s">
        <v>245</v>
      </c>
      <c r="B22" s="33">
        <v>43697</v>
      </c>
    </row>
    <row r="23" spans="1:2" ht="15" x14ac:dyDescent="0.25">
      <c r="A23" t="s">
        <v>238</v>
      </c>
      <c r="B23" s="2">
        <v>50.9</v>
      </c>
    </row>
    <row r="24" spans="1:2" ht="15" x14ac:dyDescent="0.25">
      <c r="A24" t="s">
        <v>239</v>
      </c>
      <c r="B24" s="2">
        <v>7.5</v>
      </c>
    </row>
    <row r="25" spans="1:2" ht="15" x14ac:dyDescent="0.25">
      <c r="A25" t="s">
        <v>240</v>
      </c>
      <c r="B25" s="2">
        <v>19.7</v>
      </c>
    </row>
    <row r="26" spans="1:2" ht="15" x14ac:dyDescent="0.25">
      <c r="A26" t="s">
        <v>241</v>
      </c>
      <c r="B26" s="2">
        <v>0.32</v>
      </c>
    </row>
    <row r="27" spans="1:2" ht="15" x14ac:dyDescent="0.25">
      <c r="A27" t="s">
        <v>92</v>
      </c>
      <c r="B27" s="2" t="s">
        <v>4</v>
      </c>
    </row>
    <row r="28" spans="1:2" ht="15" x14ac:dyDescent="0.25">
      <c r="A28" t="s">
        <v>242</v>
      </c>
      <c r="B28" s="2">
        <v>0.04</v>
      </c>
    </row>
    <row r="29" spans="1:2" ht="15" x14ac:dyDescent="0.25">
      <c r="A29" t="s">
        <v>72</v>
      </c>
      <c r="B29" s="2">
        <v>8.6999999999999993</v>
      </c>
    </row>
    <row r="30" spans="1:2" ht="15" x14ac:dyDescent="0.25">
      <c r="A30" t="s">
        <v>93</v>
      </c>
      <c r="B30" s="2">
        <v>1.1000000000000001</v>
      </c>
    </row>
    <row r="32" spans="1:2" ht="15" x14ac:dyDescent="0.25">
      <c r="A32" s="9" t="s">
        <v>244</v>
      </c>
      <c r="B32" s="33">
        <v>43697</v>
      </c>
    </row>
    <row r="33" spans="1:2" ht="15" x14ac:dyDescent="0.25">
      <c r="A33" t="s">
        <v>238</v>
      </c>
      <c r="B33" s="2">
        <v>40.700000000000003</v>
      </c>
    </row>
    <row r="34" spans="1:2" ht="15" x14ac:dyDescent="0.25">
      <c r="A34" t="s">
        <v>239</v>
      </c>
      <c r="B34" s="2">
        <v>7.7</v>
      </c>
    </row>
    <row r="35" spans="1:2" ht="15" x14ac:dyDescent="0.25">
      <c r="A35" t="s">
        <v>240</v>
      </c>
      <c r="B35" s="2">
        <v>19.3</v>
      </c>
    </row>
    <row r="36" spans="1:2" ht="15" x14ac:dyDescent="0.25">
      <c r="A36" t="s">
        <v>241</v>
      </c>
      <c r="B36" s="2">
        <v>0.23</v>
      </c>
    </row>
    <row r="37" spans="1:2" ht="15" x14ac:dyDescent="0.25">
      <c r="A37" t="s">
        <v>92</v>
      </c>
      <c r="B37" s="2" t="s">
        <v>4</v>
      </c>
    </row>
    <row r="38" spans="1:2" ht="15" x14ac:dyDescent="0.25">
      <c r="A38" t="s">
        <v>242</v>
      </c>
      <c r="B38" s="2" t="s">
        <v>252</v>
      </c>
    </row>
    <row r="39" spans="1:2" ht="15" x14ac:dyDescent="0.25">
      <c r="A39" t="s">
        <v>72</v>
      </c>
      <c r="B39" s="2">
        <v>7.2</v>
      </c>
    </row>
    <row r="40" spans="1:2" ht="15" x14ac:dyDescent="0.25">
      <c r="A40" t="s">
        <v>93</v>
      </c>
      <c r="B40" s="2">
        <v>0.8</v>
      </c>
    </row>
    <row r="42" spans="1:2" ht="15" x14ac:dyDescent="0.25">
      <c r="A42" s="9" t="s">
        <v>246</v>
      </c>
      <c r="B42" s="33">
        <v>43697</v>
      </c>
    </row>
    <row r="43" spans="1:2" ht="15" x14ac:dyDescent="0.25">
      <c r="A43" t="s">
        <v>238</v>
      </c>
      <c r="B43" s="2">
        <v>126.9</v>
      </c>
    </row>
    <row r="44" spans="1:2" ht="15" x14ac:dyDescent="0.25">
      <c r="A44" t="s">
        <v>239</v>
      </c>
      <c r="B44" s="2">
        <v>2.5</v>
      </c>
    </row>
    <row r="45" spans="1:2" ht="15" x14ac:dyDescent="0.25">
      <c r="A45" t="s">
        <v>240</v>
      </c>
      <c r="B45" s="2">
        <v>10.9</v>
      </c>
    </row>
    <row r="46" spans="1:2" ht="15" x14ac:dyDescent="0.25">
      <c r="A46" t="s">
        <v>241</v>
      </c>
      <c r="B46" s="2">
        <v>0.23</v>
      </c>
    </row>
    <row r="47" spans="1:2" ht="15" x14ac:dyDescent="0.25">
      <c r="A47" t="s">
        <v>92</v>
      </c>
      <c r="B47" s="2">
        <v>19.399999999999999</v>
      </c>
    </row>
    <row r="48" spans="1:2" ht="15" x14ac:dyDescent="0.25">
      <c r="A48" t="s">
        <v>242</v>
      </c>
      <c r="B48" s="2">
        <v>0.06</v>
      </c>
    </row>
    <row r="49" spans="1:2" ht="15" x14ac:dyDescent="0.25">
      <c r="A49" t="s">
        <v>72</v>
      </c>
      <c r="B49" s="2">
        <v>9.8000000000000007</v>
      </c>
    </row>
    <row r="50" spans="1:2" ht="15" x14ac:dyDescent="0.25">
      <c r="A50" t="s">
        <v>93</v>
      </c>
      <c r="B50" s="2">
        <v>12.6</v>
      </c>
    </row>
    <row r="52" spans="1:2" ht="15" x14ac:dyDescent="0.25">
      <c r="A52" s="9" t="s">
        <v>247</v>
      </c>
      <c r="B52" s="33">
        <v>43697</v>
      </c>
    </row>
    <row r="53" spans="1:2" ht="15" x14ac:dyDescent="0.25">
      <c r="A53" t="s">
        <v>238</v>
      </c>
      <c r="B53" s="2">
        <v>112.6</v>
      </c>
    </row>
    <row r="54" spans="1:2" ht="15" x14ac:dyDescent="0.25">
      <c r="A54" t="s">
        <v>239</v>
      </c>
      <c r="B54" s="2">
        <v>2.8</v>
      </c>
    </row>
    <row r="55" spans="1:2" ht="15" x14ac:dyDescent="0.25">
      <c r="A55" t="s">
        <v>240</v>
      </c>
      <c r="B55" s="2">
        <v>12</v>
      </c>
    </row>
    <row r="56" spans="1:2" ht="15" x14ac:dyDescent="0.25">
      <c r="A56" t="s">
        <v>241</v>
      </c>
      <c r="B56" s="2">
        <v>0.34</v>
      </c>
    </row>
    <row r="57" spans="1:2" ht="15" x14ac:dyDescent="0.25">
      <c r="A57" t="s">
        <v>92</v>
      </c>
      <c r="B57" s="2">
        <v>14.7</v>
      </c>
    </row>
    <row r="58" spans="1:2" ht="15" x14ac:dyDescent="0.25">
      <c r="A58" t="s">
        <v>242</v>
      </c>
      <c r="B58" s="2">
        <v>7.0000000000000007E-2</v>
      </c>
    </row>
    <row r="59" spans="1:2" ht="15" x14ac:dyDescent="0.25">
      <c r="A59" t="s">
        <v>72</v>
      </c>
      <c r="B59" s="2">
        <v>12.2</v>
      </c>
    </row>
    <row r="60" spans="1:2" ht="15" x14ac:dyDescent="0.25">
      <c r="A60" t="s">
        <v>93</v>
      </c>
      <c r="B60" s="2">
        <v>10.8</v>
      </c>
    </row>
    <row r="62" spans="1:2" ht="15" x14ac:dyDescent="0.25">
      <c r="A62" s="9" t="s">
        <v>248</v>
      </c>
      <c r="B62" s="33">
        <v>43697</v>
      </c>
    </row>
    <row r="63" spans="1:2" ht="15" x14ac:dyDescent="0.25">
      <c r="A63" t="s">
        <v>238</v>
      </c>
      <c r="B63" s="2">
        <v>147.69999999999999</v>
      </c>
    </row>
    <row r="64" spans="1:2" ht="15" x14ac:dyDescent="0.25">
      <c r="A64" t="s">
        <v>239</v>
      </c>
      <c r="B64" s="2">
        <v>2.2999999999999998</v>
      </c>
    </row>
    <row r="65" spans="1:2" ht="15" x14ac:dyDescent="0.25">
      <c r="A65" t="s">
        <v>240</v>
      </c>
      <c r="B65" s="2">
        <v>7.9</v>
      </c>
    </row>
    <row r="66" spans="1:2" ht="15" x14ac:dyDescent="0.25">
      <c r="A66" t="s">
        <v>241</v>
      </c>
      <c r="B66" s="2">
        <v>0.22</v>
      </c>
    </row>
    <row r="67" spans="1:2" ht="15" x14ac:dyDescent="0.25">
      <c r="A67" t="s">
        <v>92</v>
      </c>
      <c r="B67" s="2">
        <v>16.8</v>
      </c>
    </row>
    <row r="68" spans="1:2" ht="15" x14ac:dyDescent="0.25">
      <c r="A68" t="s">
        <v>242</v>
      </c>
      <c r="B68" s="2">
        <v>0.1</v>
      </c>
    </row>
    <row r="69" spans="1:2" ht="15" x14ac:dyDescent="0.25">
      <c r="A69" t="s">
        <v>72</v>
      </c>
      <c r="B69" s="2">
        <v>13.5</v>
      </c>
    </row>
    <row r="70" spans="1:2" ht="15" x14ac:dyDescent="0.25">
      <c r="A70" t="s">
        <v>93</v>
      </c>
      <c r="B70" s="2">
        <v>11.7</v>
      </c>
    </row>
    <row r="73" spans="1:2" ht="15" x14ac:dyDescent="0.25">
      <c r="A73" s="9" t="s">
        <v>249</v>
      </c>
      <c r="B73" s="33">
        <v>43697</v>
      </c>
    </row>
    <row r="74" spans="1:2" ht="15" x14ac:dyDescent="0.25">
      <c r="A74" t="s">
        <v>238</v>
      </c>
      <c r="B74" s="2">
        <v>141.80000000000001</v>
      </c>
    </row>
    <row r="75" spans="1:2" ht="15" x14ac:dyDescent="0.25">
      <c r="A75" t="s">
        <v>239</v>
      </c>
      <c r="B75" s="2">
        <v>2.5</v>
      </c>
    </row>
    <row r="76" spans="1:2" ht="15" x14ac:dyDescent="0.25">
      <c r="A76" t="s">
        <v>240</v>
      </c>
      <c r="B76" s="2">
        <v>8.9</v>
      </c>
    </row>
    <row r="77" spans="1:2" ht="15" x14ac:dyDescent="0.25">
      <c r="A77" t="s">
        <v>241</v>
      </c>
      <c r="B77" s="2">
        <v>0.2</v>
      </c>
    </row>
    <row r="78" spans="1:2" ht="15" x14ac:dyDescent="0.25">
      <c r="A78" t="s">
        <v>92</v>
      </c>
      <c r="B78" s="2">
        <v>20.100000000000001</v>
      </c>
    </row>
    <row r="79" spans="1:2" ht="15" x14ac:dyDescent="0.25">
      <c r="A79" t="s">
        <v>242</v>
      </c>
      <c r="B79" s="2">
        <v>0.02</v>
      </c>
    </row>
    <row r="80" spans="1:2" ht="15" x14ac:dyDescent="0.25">
      <c r="A80" t="s">
        <v>72</v>
      </c>
      <c r="B80" s="2">
        <v>11.9</v>
      </c>
    </row>
    <row r="81" spans="1:2" ht="15" x14ac:dyDescent="0.25">
      <c r="A81" t="s">
        <v>93</v>
      </c>
      <c r="B81" s="2">
        <v>13.4</v>
      </c>
    </row>
    <row r="83" spans="1:2" ht="15" x14ac:dyDescent="0.25">
      <c r="A83" s="9" t="s">
        <v>250</v>
      </c>
      <c r="B83" s="33">
        <v>43697</v>
      </c>
    </row>
    <row r="84" spans="1:2" ht="15" x14ac:dyDescent="0.25">
      <c r="A84" t="s">
        <v>238</v>
      </c>
      <c r="B84" s="2">
        <v>82.4</v>
      </c>
    </row>
    <row r="85" spans="1:2" ht="15" x14ac:dyDescent="0.25">
      <c r="A85" t="s">
        <v>239</v>
      </c>
      <c r="B85" s="2">
        <v>2.2999999999999998</v>
      </c>
    </row>
    <row r="86" spans="1:2" ht="15" x14ac:dyDescent="0.25">
      <c r="A86" t="s">
        <v>240</v>
      </c>
      <c r="B86" s="2">
        <v>7.5</v>
      </c>
    </row>
    <row r="87" spans="1:2" ht="15" x14ac:dyDescent="0.25">
      <c r="A87" t="s">
        <v>241</v>
      </c>
      <c r="B87" s="2">
        <v>0.17</v>
      </c>
    </row>
    <row r="88" spans="1:2" ht="15" x14ac:dyDescent="0.25">
      <c r="A88" t="s">
        <v>92</v>
      </c>
      <c r="B88" s="2">
        <v>10.5</v>
      </c>
    </row>
    <row r="89" spans="1:2" ht="15" x14ac:dyDescent="0.25">
      <c r="A89" t="s">
        <v>242</v>
      </c>
      <c r="B89" s="2" t="s">
        <v>252</v>
      </c>
    </row>
    <row r="90" spans="1:2" ht="15" x14ac:dyDescent="0.25">
      <c r="A90" t="s">
        <v>72</v>
      </c>
      <c r="B90" s="2">
        <v>7.2</v>
      </c>
    </row>
    <row r="91" spans="1:2" ht="15" x14ac:dyDescent="0.25">
      <c r="A91" t="s">
        <v>93</v>
      </c>
      <c r="B91" s="2">
        <v>7.9</v>
      </c>
    </row>
    <row r="94" spans="1:2" ht="15" x14ac:dyDescent="0.25">
      <c r="A94" s="35" t="s">
        <v>260</v>
      </c>
    </row>
    <row r="95" spans="1:2" ht="15" x14ac:dyDescent="0.25">
      <c r="A95" s="35" t="s">
        <v>259</v>
      </c>
    </row>
    <row r="97" spans="1:1" ht="16.5" x14ac:dyDescent="0.25">
      <c r="A97" s="36" t="s">
        <v>261</v>
      </c>
    </row>
    <row r="98" spans="1:1" ht="15" x14ac:dyDescent="0.25">
      <c r="A98" t="s">
        <v>253</v>
      </c>
    </row>
    <row r="99" spans="1:1" ht="15" x14ac:dyDescent="0.25">
      <c r="A99" t="s">
        <v>262</v>
      </c>
    </row>
    <row r="100" spans="1:1" ht="15" x14ac:dyDescent="0.25">
      <c r="A100" t="s">
        <v>175</v>
      </c>
    </row>
    <row r="102" spans="1:1" ht="15" x14ac:dyDescent="0.25">
      <c r="A10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bacteria</vt:lpstr>
      <vt:lpstr>H2O Qual</vt:lpstr>
      <vt:lpstr>Tributary H20</vt:lpstr>
      <vt:lpstr>'H2O Qual'!Print_Area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Evslaptop</dc:creator>
  <cp:lastModifiedBy>mgranger</cp:lastModifiedBy>
  <cp:lastPrinted>2019-12-15T17:27:57Z</cp:lastPrinted>
  <dcterms:created xsi:type="dcterms:W3CDTF">2018-08-12T23:35:24Z</dcterms:created>
  <dcterms:modified xsi:type="dcterms:W3CDTF">2019-12-17T16:08:53Z</dcterms:modified>
</cp:coreProperties>
</file>